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135" windowWidth="19440" windowHeight="6195"/>
  </bookViews>
  <sheets>
    <sheet name="Tabulka č. 4" sheetId="9" r:id="rId1"/>
    <sheet name="Tabulka č. 4a" sheetId="10" r:id="rId2"/>
    <sheet name="Tabulka č. 4b" sheetId="13" r:id="rId3"/>
    <sheet name="Tabulka č. 4c" sheetId="14" r:id="rId4"/>
    <sheet name="Pomocná k 4a" sheetId="12" r:id="rId5"/>
  </sheets>
  <definedNames>
    <definedName name="_xlnm.Print_Titles" localSheetId="0">'Tabulka č. 4'!$A:$C</definedName>
    <definedName name="_xlnm.Print_Titles" localSheetId="1">'Tabulka č. 4a'!$A:$C</definedName>
    <definedName name="_xlnm.Print_Area" localSheetId="0">'Tabulka č. 4'!$A$1:$AG$93</definedName>
    <definedName name="_xlnm.Print_Area" localSheetId="1">'Tabulka č. 4a'!$A$1:$AG$91</definedName>
    <definedName name="_xlnm.Print_Area" localSheetId="2">'Tabulka č. 4b'!$A$1:$F$50</definedName>
    <definedName name="_xlnm.Print_Area" localSheetId="3">'Tabulka č. 4c'!$A$1:$E$120</definedName>
  </definedNames>
  <calcPr calcId="125725"/>
  <customWorkbookViews>
    <customWorkbookView name="Mz - vlastní pohled" guid="{60E97A0F-4BB2-481F-9527-8BF667CC6CF8}" mergeInterval="0" personalView="1" maximized="1" windowWidth="796" windowHeight="407" tabRatio="601" activeSheetId="4"/>
    <customWorkbookView name="SRNOVAK - vlastní pohled" guid="{230E756F-090A-439E-88B4-CC668AF25DE1}" mergeInterval="0" personalView="1" maximized="1" windowWidth="952" windowHeight="634" tabRatio="601" activeSheetId="4" showComments="commIndAndComment"/>
  </customWorkbookViews>
</workbook>
</file>

<file path=xl/calcChain.xml><?xml version="1.0" encoding="utf-8"?>
<calcChain xmlns="http://schemas.openxmlformats.org/spreadsheetml/2006/main">
  <c r="D14" i="14"/>
  <c r="C14"/>
  <c r="E100"/>
  <c r="D20" i="13" l="1"/>
  <c r="D9"/>
  <c r="K81" i="10" l="1"/>
  <c r="K82"/>
  <c r="K84"/>
  <c r="W85" i="9" l="1"/>
  <c r="V85"/>
  <c r="W70"/>
  <c r="V70"/>
  <c r="V68" s="1"/>
  <c r="W68"/>
  <c r="W63"/>
  <c r="V63"/>
  <c r="V61" s="1"/>
  <c r="W61"/>
  <c r="W54"/>
  <c r="V54"/>
  <c r="W45"/>
  <c r="V45"/>
  <c r="W38"/>
  <c r="V38"/>
  <c r="W32"/>
  <c r="V32"/>
  <c r="W19"/>
  <c r="V19"/>
  <c r="W13"/>
  <c r="V13"/>
  <c r="V10" s="1"/>
  <c r="W10"/>
  <c r="T10"/>
  <c r="V8" l="1"/>
  <c r="W8"/>
  <c r="S85"/>
  <c r="T70"/>
  <c r="T68" s="1"/>
  <c r="S70"/>
  <c r="S68" s="1"/>
  <c r="T63"/>
  <c r="S63"/>
  <c r="S61" s="1"/>
  <c r="T61"/>
  <c r="T54"/>
  <c r="S54"/>
  <c r="T45"/>
  <c r="S45"/>
  <c r="T38"/>
  <c r="S38"/>
  <c r="T32"/>
  <c r="T19"/>
  <c r="S19"/>
  <c r="T13"/>
  <c r="S13"/>
  <c r="S32" l="1"/>
  <c r="T8"/>
  <c r="T85" s="1"/>
  <c r="S10"/>
  <c r="S8" s="1"/>
  <c r="Q85"/>
  <c r="P85"/>
  <c r="Q70"/>
  <c r="P70"/>
  <c r="P68" s="1"/>
  <c r="Q68"/>
  <c r="Q63"/>
  <c r="P63"/>
  <c r="P61" s="1"/>
  <c r="Q61"/>
  <c r="Q54"/>
  <c r="P54"/>
  <c r="Q45"/>
  <c r="P45"/>
  <c r="Q38"/>
  <c r="P38"/>
  <c r="Q32"/>
  <c r="P32"/>
  <c r="Q19"/>
  <c r="P19"/>
  <c r="P10" s="1"/>
  <c r="Q13"/>
  <c r="P13"/>
  <c r="P8" l="1"/>
  <c r="Q10"/>
  <c r="Q8" s="1"/>
  <c r="N85" l="1"/>
  <c r="M85"/>
  <c r="N70"/>
  <c r="M70"/>
  <c r="M68" s="1"/>
  <c r="N68"/>
  <c r="N63"/>
  <c r="M63"/>
  <c r="M61" s="1"/>
  <c r="N61"/>
  <c r="N54"/>
  <c r="M54"/>
  <c r="N45"/>
  <c r="M45"/>
  <c r="N38"/>
  <c r="M38"/>
  <c r="N32"/>
  <c r="N19"/>
  <c r="M19"/>
  <c r="N13"/>
  <c r="M13"/>
  <c r="N10"/>
  <c r="K85"/>
  <c r="J85"/>
  <c r="K70"/>
  <c r="J70"/>
  <c r="J68" s="1"/>
  <c r="K68"/>
  <c r="K63"/>
  <c r="J63"/>
  <c r="J61" s="1"/>
  <c r="K61"/>
  <c r="K54"/>
  <c r="J54"/>
  <c r="K45"/>
  <c r="K32" s="1"/>
  <c r="J45"/>
  <c r="K38"/>
  <c r="J38"/>
  <c r="K19"/>
  <c r="J19"/>
  <c r="M32" l="1"/>
  <c r="N8"/>
  <c r="M10"/>
  <c r="M8" s="1"/>
  <c r="J32"/>
  <c r="K13" l="1"/>
  <c r="J13"/>
  <c r="J10" s="1"/>
  <c r="J8" s="1"/>
  <c r="K10"/>
  <c r="K8" s="1"/>
  <c r="G85" l="1"/>
  <c r="H70"/>
  <c r="G70"/>
  <c r="G68" s="1"/>
  <c r="H68"/>
  <c r="H63"/>
  <c r="G63"/>
  <c r="G61" s="1"/>
  <c r="H61"/>
  <c r="H54"/>
  <c r="G54"/>
  <c r="H45"/>
  <c r="G45"/>
  <c r="H38"/>
  <c r="H32" s="1"/>
  <c r="G38"/>
  <c r="G32"/>
  <c r="H19"/>
  <c r="G19"/>
  <c r="H13"/>
  <c r="G13"/>
  <c r="H10"/>
  <c r="H8" l="1"/>
  <c r="H85" s="1"/>
  <c r="G10"/>
  <c r="G8" s="1"/>
  <c r="E70" l="1"/>
  <c r="E68" s="1"/>
  <c r="E68" i="10" s="1"/>
  <c r="D70" i="9"/>
  <c r="D68" s="1"/>
  <c r="E63"/>
  <c r="E61" s="1"/>
  <c r="E61" i="10" s="1"/>
  <c r="D63" i="9"/>
  <c r="D61" s="1"/>
  <c r="E54"/>
  <c r="D54"/>
  <c r="E45"/>
  <c r="E32" s="1"/>
  <c r="E32" i="10" s="1"/>
  <c r="D45" i="9"/>
  <c r="D32" s="1"/>
  <c r="D32" i="10" s="1"/>
  <c r="E38" i="9"/>
  <c r="D38"/>
  <c r="E10"/>
  <c r="E19"/>
  <c r="D19"/>
  <c r="E13"/>
  <c r="D13"/>
  <c r="C107" i="14"/>
  <c r="C81"/>
  <c r="C92" s="1"/>
  <c r="C58"/>
  <c r="C32"/>
  <c r="AB81" i="9"/>
  <c r="AB82"/>
  <c r="AE82" s="1"/>
  <c r="AB84"/>
  <c r="AE84" s="1"/>
  <c r="AB80"/>
  <c r="AE80" s="1"/>
  <c r="AB40"/>
  <c r="AB41"/>
  <c r="AE41" s="1"/>
  <c r="AB42"/>
  <c r="AB43"/>
  <c r="AE43" s="1"/>
  <c r="AB44"/>
  <c r="AB47"/>
  <c r="AE47" s="1"/>
  <c r="AB48"/>
  <c r="AB49"/>
  <c r="AB50"/>
  <c r="AE50" s="1"/>
  <c r="AB51"/>
  <c r="AB52"/>
  <c r="AB53"/>
  <c r="AB56"/>
  <c r="AB57"/>
  <c r="AB58"/>
  <c r="AB59"/>
  <c r="AE59" s="1"/>
  <c r="AB60"/>
  <c r="AB65"/>
  <c r="AE65" s="1"/>
  <c r="AB66"/>
  <c r="AB67"/>
  <c r="AE67" s="1"/>
  <c r="AB72"/>
  <c r="AB73"/>
  <c r="AE73" s="1"/>
  <c r="AB74"/>
  <c r="AB75"/>
  <c r="AE75" s="1"/>
  <c r="AB12"/>
  <c r="AB15"/>
  <c r="AB16"/>
  <c r="AE16" s="1"/>
  <c r="AB17"/>
  <c r="AB18"/>
  <c r="AB21"/>
  <c r="AB22"/>
  <c r="AB23"/>
  <c r="AE23" s="1"/>
  <c r="AB24"/>
  <c r="AB25"/>
  <c r="AB26"/>
  <c r="AE26" s="1"/>
  <c r="AB27"/>
  <c r="AE27" s="1"/>
  <c r="AB28"/>
  <c r="AB29"/>
  <c r="AB30"/>
  <c r="AB31"/>
  <c r="D36" i="14"/>
  <c r="S84" i="10"/>
  <c r="T84"/>
  <c r="U84" s="1"/>
  <c r="AC84" i="9"/>
  <c r="U84"/>
  <c r="R28"/>
  <c r="Q68" i="10"/>
  <c r="R68" i="9"/>
  <c r="AC45"/>
  <c r="P10" i="10"/>
  <c r="O81" i="9"/>
  <c r="AC70"/>
  <c r="N61" i="10"/>
  <c r="AB63" i="9"/>
  <c r="AC54"/>
  <c r="H32" i="10"/>
  <c r="T32"/>
  <c r="W32"/>
  <c r="AC82" i="9"/>
  <c r="AC81"/>
  <c r="AF81" s="1"/>
  <c r="AC80"/>
  <c r="AF80" s="1"/>
  <c r="AC40"/>
  <c r="AD40" s="1"/>
  <c r="AC41"/>
  <c r="AC42"/>
  <c r="AF42" s="1"/>
  <c r="AC43"/>
  <c r="AF43" s="1"/>
  <c r="AC44"/>
  <c r="AC47"/>
  <c r="AF47" s="1"/>
  <c r="AC48"/>
  <c r="AC49"/>
  <c r="AF49" s="1"/>
  <c r="AC50"/>
  <c r="AD50" s="1"/>
  <c r="AC51"/>
  <c r="AF51" s="1"/>
  <c r="AC52"/>
  <c r="AF52" s="1"/>
  <c r="AC53"/>
  <c r="AD53" s="1"/>
  <c r="AC56"/>
  <c r="AF56" s="1"/>
  <c r="AC57"/>
  <c r="AF57" s="1"/>
  <c r="AC58"/>
  <c r="AF58" s="1"/>
  <c r="AC59"/>
  <c r="AD59" s="1"/>
  <c r="AC60"/>
  <c r="AF60" s="1"/>
  <c r="AC65"/>
  <c r="AF65" s="1"/>
  <c r="AC66"/>
  <c r="AC67"/>
  <c r="AD67" s="1"/>
  <c r="AC72"/>
  <c r="AF72" s="1"/>
  <c r="AC73"/>
  <c r="AF73" s="1"/>
  <c r="AC74"/>
  <c r="AF74" s="1"/>
  <c r="AC75"/>
  <c r="AD75" s="1"/>
  <c r="AC12"/>
  <c r="AF12" s="1"/>
  <c r="AC15"/>
  <c r="AC16"/>
  <c r="AF16" s="1"/>
  <c r="AC17"/>
  <c r="AC18"/>
  <c r="AF18" s="1"/>
  <c r="AC19"/>
  <c r="AC21"/>
  <c r="AF21" s="1"/>
  <c r="AC22"/>
  <c r="AF22" s="1"/>
  <c r="AC23"/>
  <c r="AF23" s="1"/>
  <c r="AC24"/>
  <c r="AC25"/>
  <c r="AF25" s="1"/>
  <c r="AC26"/>
  <c r="AF26" s="1"/>
  <c r="AC27"/>
  <c r="AF27" s="1"/>
  <c r="AG27" s="1"/>
  <c r="AC28"/>
  <c r="AF28" s="1"/>
  <c r="AC29"/>
  <c r="AF29" s="1"/>
  <c r="AC30"/>
  <c r="AF30" s="1"/>
  <c r="AC31"/>
  <c r="AF31" s="1"/>
  <c r="AE40"/>
  <c r="AF40"/>
  <c r="AE42"/>
  <c r="AE44"/>
  <c r="AF44"/>
  <c r="AG44" s="1"/>
  <c r="AE48"/>
  <c r="AF48"/>
  <c r="AE49"/>
  <c r="AE52"/>
  <c r="AF53"/>
  <c r="AE56"/>
  <c r="AE58"/>
  <c r="AE60"/>
  <c r="AE66"/>
  <c r="AF66"/>
  <c r="AE72"/>
  <c r="AE74"/>
  <c r="AE12"/>
  <c r="AE15"/>
  <c r="AE17"/>
  <c r="AF17"/>
  <c r="AE21"/>
  <c r="AE22"/>
  <c r="AE24"/>
  <c r="AE25"/>
  <c r="AE28"/>
  <c r="AE29"/>
  <c r="AE30"/>
  <c r="I80"/>
  <c r="L80"/>
  <c r="O80"/>
  <c r="R80"/>
  <c r="U80"/>
  <c r="X80"/>
  <c r="I81"/>
  <c r="L81"/>
  <c r="R81"/>
  <c r="U81"/>
  <c r="X81"/>
  <c r="R82"/>
  <c r="U82"/>
  <c r="I84"/>
  <c r="L84"/>
  <c r="O84"/>
  <c r="R84"/>
  <c r="X84"/>
  <c r="L38"/>
  <c r="R38"/>
  <c r="I40"/>
  <c r="L40"/>
  <c r="O40"/>
  <c r="R40"/>
  <c r="U40"/>
  <c r="X40"/>
  <c r="I41"/>
  <c r="L41"/>
  <c r="O41"/>
  <c r="R41"/>
  <c r="U41"/>
  <c r="X41"/>
  <c r="I42"/>
  <c r="O42"/>
  <c r="U42"/>
  <c r="X42"/>
  <c r="AD42"/>
  <c r="I43"/>
  <c r="L43"/>
  <c r="O43"/>
  <c r="R43"/>
  <c r="U43"/>
  <c r="X43"/>
  <c r="I44"/>
  <c r="L44"/>
  <c r="O44"/>
  <c r="R44"/>
  <c r="U44"/>
  <c r="X44"/>
  <c r="AD44"/>
  <c r="I45"/>
  <c r="L45"/>
  <c r="R45"/>
  <c r="U45"/>
  <c r="I47"/>
  <c r="L47"/>
  <c r="O47"/>
  <c r="R47"/>
  <c r="U47"/>
  <c r="X47"/>
  <c r="I48"/>
  <c r="L48"/>
  <c r="O48"/>
  <c r="R48"/>
  <c r="U48"/>
  <c r="X48"/>
  <c r="AD48"/>
  <c r="I49"/>
  <c r="L49"/>
  <c r="O49"/>
  <c r="R49"/>
  <c r="U49"/>
  <c r="X49"/>
  <c r="AD49"/>
  <c r="I50"/>
  <c r="L50"/>
  <c r="O50"/>
  <c r="R50"/>
  <c r="U50"/>
  <c r="X50"/>
  <c r="I51"/>
  <c r="L51"/>
  <c r="O51"/>
  <c r="R51"/>
  <c r="U51"/>
  <c r="X51"/>
  <c r="I52"/>
  <c r="L52"/>
  <c r="O52"/>
  <c r="R52"/>
  <c r="U52"/>
  <c r="X52"/>
  <c r="AD52"/>
  <c r="I53"/>
  <c r="L53"/>
  <c r="O53"/>
  <c r="U53"/>
  <c r="X53"/>
  <c r="I54"/>
  <c r="L54"/>
  <c r="O54"/>
  <c r="R54"/>
  <c r="U54"/>
  <c r="X54"/>
  <c r="I56"/>
  <c r="L56"/>
  <c r="O56"/>
  <c r="R56"/>
  <c r="U56"/>
  <c r="X56"/>
  <c r="AD56"/>
  <c r="I57"/>
  <c r="L57"/>
  <c r="O57"/>
  <c r="R57"/>
  <c r="U57"/>
  <c r="X57"/>
  <c r="I58"/>
  <c r="L58"/>
  <c r="O58"/>
  <c r="R58"/>
  <c r="U58"/>
  <c r="X58"/>
  <c r="AD58"/>
  <c r="I59"/>
  <c r="L59"/>
  <c r="O59"/>
  <c r="R59"/>
  <c r="U59"/>
  <c r="X59"/>
  <c r="I60"/>
  <c r="L60"/>
  <c r="O60"/>
  <c r="R60"/>
  <c r="U60"/>
  <c r="X60"/>
  <c r="I61"/>
  <c r="L61"/>
  <c r="U61"/>
  <c r="I63"/>
  <c r="L63"/>
  <c r="O63"/>
  <c r="R63"/>
  <c r="U63"/>
  <c r="X63"/>
  <c r="I65"/>
  <c r="L65"/>
  <c r="O65"/>
  <c r="R65"/>
  <c r="U65"/>
  <c r="X65"/>
  <c r="I66"/>
  <c r="L66"/>
  <c r="O66"/>
  <c r="R66"/>
  <c r="U66"/>
  <c r="X66"/>
  <c r="AD66"/>
  <c r="I67"/>
  <c r="L67"/>
  <c r="O67"/>
  <c r="R67"/>
  <c r="U67"/>
  <c r="X67"/>
  <c r="I68"/>
  <c r="L68"/>
  <c r="U68"/>
  <c r="X68"/>
  <c r="I70"/>
  <c r="L70"/>
  <c r="O70"/>
  <c r="R70"/>
  <c r="U70"/>
  <c r="X70"/>
  <c r="I72"/>
  <c r="L72"/>
  <c r="O72"/>
  <c r="R72"/>
  <c r="U72"/>
  <c r="X72"/>
  <c r="AD72"/>
  <c r="I73"/>
  <c r="L73"/>
  <c r="O73"/>
  <c r="R73"/>
  <c r="U73"/>
  <c r="X73"/>
  <c r="I74"/>
  <c r="L74"/>
  <c r="O74"/>
  <c r="R74"/>
  <c r="U74"/>
  <c r="X74"/>
  <c r="AD74"/>
  <c r="I75"/>
  <c r="L75"/>
  <c r="O75"/>
  <c r="R75"/>
  <c r="U75"/>
  <c r="X75"/>
  <c r="I10"/>
  <c r="L10"/>
  <c r="U10"/>
  <c r="X10"/>
  <c r="I12"/>
  <c r="L12"/>
  <c r="O12"/>
  <c r="R12"/>
  <c r="U12"/>
  <c r="X12"/>
  <c r="AD12"/>
  <c r="I13"/>
  <c r="L13"/>
  <c r="U13"/>
  <c r="X13"/>
  <c r="I15"/>
  <c r="L15"/>
  <c r="O15"/>
  <c r="R15"/>
  <c r="U15"/>
  <c r="X15"/>
  <c r="I16"/>
  <c r="L16"/>
  <c r="O16"/>
  <c r="R16"/>
  <c r="U16"/>
  <c r="X16"/>
  <c r="AD16"/>
  <c r="I17"/>
  <c r="L17"/>
  <c r="O17"/>
  <c r="R17"/>
  <c r="U17"/>
  <c r="X17"/>
  <c r="AD17"/>
  <c r="I18"/>
  <c r="L18"/>
  <c r="O18"/>
  <c r="R18"/>
  <c r="U18"/>
  <c r="X18"/>
  <c r="I19"/>
  <c r="L19"/>
  <c r="O19"/>
  <c r="R19"/>
  <c r="U19"/>
  <c r="X19"/>
  <c r="I21"/>
  <c r="L21"/>
  <c r="O21"/>
  <c r="R21"/>
  <c r="U21"/>
  <c r="X21"/>
  <c r="AD21"/>
  <c r="I22"/>
  <c r="L22"/>
  <c r="O22"/>
  <c r="R22"/>
  <c r="U22"/>
  <c r="X22"/>
  <c r="AD22"/>
  <c r="I24"/>
  <c r="L24"/>
  <c r="O24"/>
  <c r="R24"/>
  <c r="U24"/>
  <c r="X24"/>
  <c r="I25"/>
  <c r="L25"/>
  <c r="O25"/>
  <c r="R25"/>
  <c r="U25"/>
  <c r="X25"/>
  <c r="AD25"/>
  <c r="I26"/>
  <c r="L26"/>
  <c r="O26"/>
  <c r="U26"/>
  <c r="X26"/>
  <c r="AD26"/>
  <c r="I27"/>
  <c r="L27"/>
  <c r="O27"/>
  <c r="R27"/>
  <c r="U27"/>
  <c r="X27"/>
  <c r="AD27"/>
  <c r="I28"/>
  <c r="L28"/>
  <c r="O28"/>
  <c r="U28"/>
  <c r="X28"/>
  <c r="AD28"/>
  <c r="I29"/>
  <c r="L29"/>
  <c r="O29"/>
  <c r="U29"/>
  <c r="X29"/>
  <c r="I31"/>
  <c r="L31"/>
  <c r="O31"/>
  <c r="R31"/>
  <c r="U31"/>
  <c r="X31"/>
  <c r="D85" i="14"/>
  <c r="D86"/>
  <c r="E86" s="1"/>
  <c r="D87"/>
  <c r="D88"/>
  <c r="D89"/>
  <c r="D90"/>
  <c r="D32"/>
  <c r="D81"/>
  <c r="D82" s="1"/>
  <c r="D84"/>
  <c r="C85"/>
  <c r="C86"/>
  <c r="C87"/>
  <c r="C88"/>
  <c r="C89"/>
  <c r="C90"/>
  <c r="C33"/>
  <c r="C84"/>
  <c r="D62"/>
  <c r="D63"/>
  <c r="D65"/>
  <c r="D66"/>
  <c r="C62"/>
  <c r="C63"/>
  <c r="C65"/>
  <c r="C66"/>
  <c r="D61"/>
  <c r="C61"/>
  <c r="D109"/>
  <c r="D15"/>
  <c r="D37" s="1"/>
  <c r="D17"/>
  <c r="D39" s="1"/>
  <c r="D18"/>
  <c r="D40" s="1"/>
  <c r="D13"/>
  <c r="D35" s="1"/>
  <c r="C109"/>
  <c r="C15"/>
  <c r="C37" s="1"/>
  <c r="C17"/>
  <c r="C39" s="1"/>
  <c r="C18"/>
  <c r="C40" s="1"/>
  <c r="C13"/>
  <c r="C35" s="1"/>
  <c r="Q38" i="10"/>
  <c r="P38"/>
  <c r="Q40"/>
  <c r="P40"/>
  <c r="N40"/>
  <c r="M40"/>
  <c r="J82"/>
  <c r="Q51"/>
  <c r="P51"/>
  <c r="Q52"/>
  <c r="P52"/>
  <c r="N80"/>
  <c r="M80"/>
  <c r="Q82"/>
  <c r="P82"/>
  <c r="B19" i="12"/>
  <c r="B20" s="1"/>
  <c r="C19"/>
  <c r="AC82" i="10" s="1"/>
  <c r="W25"/>
  <c r="V25"/>
  <c r="Q25"/>
  <c r="P25"/>
  <c r="Q27"/>
  <c r="P27"/>
  <c r="N25"/>
  <c r="M25"/>
  <c r="K25"/>
  <c r="J25"/>
  <c r="H25"/>
  <c r="G25"/>
  <c r="E25"/>
  <c r="D25"/>
  <c r="T82"/>
  <c r="S82"/>
  <c r="T25"/>
  <c r="S25"/>
  <c r="T40"/>
  <c r="S40"/>
  <c r="W81"/>
  <c r="V81"/>
  <c r="W80"/>
  <c r="V80"/>
  <c r="W51"/>
  <c r="V51"/>
  <c r="W40"/>
  <c r="V40"/>
  <c r="H81"/>
  <c r="G81"/>
  <c r="H80"/>
  <c r="G80"/>
  <c r="E82"/>
  <c r="D82"/>
  <c r="E80"/>
  <c r="D80"/>
  <c r="D74"/>
  <c r="E74"/>
  <c r="G74"/>
  <c r="H74"/>
  <c r="J74"/>
  <c r="K74"/>
  <c r="M74"/>
  <c r="N74"/>
  <c r="P74"/>
  <c r="Q74"/>
  <c r="S74"/>
  <c r="T74"/>
  <c r="V74"/>
  <c r="W74"/>
  <c r="AB74"/>
  <c r="D75"/>
  <c r="E75"/>
  <c r="G75"/>
  <c r="H75"/>
  <c r="J75"/>
  <c r="K75"/>
  <c r="M75"/>
  <c r="N75"/>
  <c r="P75"/>
  <c r="Q75"/>
  <c r="R75" s="1"/>
  <c r="S75"/>
  <c r="T75"/>
  <c r="V75"/>
  <c r="W75"/>
  <c r="D60"/>
  <c r="E60"/>
  <c r="G60"/>
  <c r="H60"/>
  <c r="J60"/>
  <c r="K60"/>
  <c r="M60"/>
  <c r="N60"/>
  <c r="P60"/>
  <c r="Q60"/>
  <c r="S60"/>
  <c r="T60"/>
  <c r="V60"/>
  <c r="W60"/>
  <c r="AB60"/>
  <c r="D53"/>
  <c r="E53"/>
  <c r="G53"/>
  <c r="H53"/>
  <c r="J53"/>
  <c r="K53"/>
  <c r="M53"/>
  <c r="N53"/>
  <c r="P53"/>
  <c r="Q53"/>
  <c r="S53"/>
  <c r="T53"/>
  <c r="V53"/>
  <c r="W53"/>
  <c r="D44"/>
  <c r="E44"/>
  <c r="G44"/>
  <c r="H44"/>
  <c r="J44"/>
  <c r="K44"/>
  <c r="M44"/>
  <c r="N44"/>
  <c r="P44"/>
  <c r="Q44"/>
  <c r="S44"/>
  <c r="T44"/>
  <c r="V44"/>
  <c r="W44"/>
  <c r="AC44"/>
  <c r="D30"/>
  <c r="E30"/>
  <c r="G30"/>
  <c r="H30"/>
  <c r="J30"/>
  <c r="K30"/>
  <c r="M30"/>
  <c r="N30"/>
  <c r="P30"/>
  <c r="Q30"/>
  <c r="S30"/>
  <c r="T30"/>
  <c r="V30"/>
  <c r="W30"/>
  <c r="AB30"/>
  <c r="AC30"/>
  <c r="D31"/>
  <c r="E31"/>
  <c r="G31"/>
  <c r="H31"/>
  <c r="J31"/>
  <c r="K31"/>
  <c r="M31"/>
  <c r="N31"/>
  <c r="P31"/>
  <c r="Q31"/>
  <c r="S31"/>
  <c r="T31"/>
  <c r="V31"/>
  <c r="W31"/>
  <c r="AB31"/>
  <c r="AC31"/>
  <c r="J32"/>
  <c r="K32"/>
  <c r="Q32"/>
  <c r="S32"/>
  <c r="V32"/>
  <c r="F84" i="9"/>
  <c r="F82"/>
  <c r="F81"/>
  <c r="F80"/>
  <c r="F75"/>
  <c r="F74"/>
  <c r="F73"/>
  <c r="F72"/>
  <c r="F70"/>
  <c r="F67"/>
  <c r="F66"/>
  <c r="F65"/>
  <c r="F60"/>
  <c r="F59"/>
  <c r="F58"/>
  <c r="F57"/>
  <c r="F56"/>
  <c r="F54"/>
  <c r="F53"/>
  <c r="F52"/>
  <c r="F51"/>
  <c r="F50"/>
  <c r="F49"/>
  <c r="F48"/>
  <c r="F47"/>
  <c r="F45"/>
  <c r="F44"/>
  <c r="F43"/>
  <c r="F42"/>
  <c r="F41"/>
  <c r="F40"/>
  <c r="F38"/>
  <c r="F31"/>
  <c r="F29"/>
  <c r="F28"/>
  <c r="F27"/>
  <c r="F26"/>
  <c r="F25"/>
  <c r="F24"/>
  <c r="F22"/>
  <c r="F21"/>
  <c r="F19"/>
  <c r="F18"/>
  <c r="F17"/>
  <c r="F16"/>
  <c r="F15"/>
  <c r="F13"/>
  <c r="F12"/>
  <c r="AC40" i="10"/>
  <c r="AB40"/>
  <c r="AC41"/>
  <c r="AC42"/>
  <c r="AC47"/>
  <c r="AC50"/>
  <c r="AC52"/>
  <c r="AC56"/>
  <c r="AC58"/>
  <c r="AC65"/>
  <c r="AC66"/>
  <c r="AC73"/>
  <c r="AC12"/>
  <c r="AC15"/>
  <c r="AC17"/>
  <c r="AC18"/>
  <c r="AC19"/>
  <c r="AC22"/>
  <c r="AC23"/>
  <c r="AC24"/>
  <c r="AC27"/>
  <c r="AC28"/>
  <c r="AC29"/>
  <c r="H28"/>
  <c r="G28"/>
  <c r="H27"/>
  <c r="G27"/>
  <c r="H26"/>
  <c r="G26"/>
  <c r="H24"/>
  <c r="G24"/>
  <c r="H23"/>
  <c r="G23"/>
  <c r="H22"/>
  <c r="G22"/>
  <c r="H21"/>
  <c r="G21"/>
  <c r="H19"/>
  <c r="G19"/>
  <c r="H18"/>
  <c r="G18"/>
  <c r="H17"/>
  <c r="G17"/>
  <c r="H16"/>
  <c r="G16"/>
  <c r="H15"/>
  <c r="G15"/>
  <c r="H13"/>
  <c r="G13"/>
  <c r="H12"/>
  <c r="G12"/>
  <c r="H10"/>
  <c r="G10"/>
  <c r="T26"/>
  <c r="S26"/>
  <c r="T27"/>
  <c r="S27"/>
  <c r="W26"/>
  <c r="V26"/>
  <c r="W27"/>
  <c r="V27"/>
  <c r="AE27"/>
  <c r="AB27"/>
  <c r="AB26"/>
  <c r="AB84"/>
  <c r="W84"/>
  <c r="V84"/>
  <c r="T81"/>
  <c r="S81"/>
  <c r="T80"/>
  <c r="S80"/>
  <c r="Q84"/>
  <c r="P84"/>
  <c r="Q81"/>
  <c r="P81"/>
  <c r="Q80"/>
  <c r="P80"/>
  <c r="N84"/>
  <c r="M84"/>
  <c r="K80"/>
  <c r="J80"/>
  <c r="J84"/>
  <c r="J81"/>
  <c r="L81" s="1"/>
  <c r="H84"/>
  <c r="G84"/>
  <c r="AE56"/>
  <c r="AB73"/>
  <c r="AB72"/>
  <c r="AB66"/>
  <c r="AB63"/>
  <c r="AB58"/>
  <c r="AB56"/>
  <c r="AB52"/>
  <c r="AB50"/>
  <c r="AB48"/>
  <c r="AB42"/>
  <c r="W73"/>
  <c r="V73"/>
  <c r="W72"/>
  <c r="V72"/>
  <c r="W70"/>
  <c r="V70"/>
  <c r="W68"/>
  <c r="V68"/>
  <c r="W67"/>
  <c r="V67"/>
  <c r="W66"/>
  <c r="V66"/>
  <c r="W65"/>
  <c r="V65"/>
  <c r="W63"/>
  <c r="V63"/>
  <c r="W61"/>
  <c r="V61"/>
  <c r="W59"/>
  <c r="V59"/>
  <c r="W58"/>
  <c r="V58"/>
  <c r="W57"/>
  <c r="V57"/>
  <c r="W56"/>
  <c r="V56"/>
  <c r="W54"/>
  <c r="V54"/>
  <c r="W52"/>
  <c r="V52"/>
  <c r="W50"/>
  <c r="V50"/>
  <c r="W49"/>
  <c r="V49"/>
  <c r="W48"/>
  <c r="V48"/>
  <c r="W47"/>
  <c r="V47"/>
  <c r="W45"/>
  <c r="V45"/>
  <c r="W43"/>
  <c r="V43"/>
  <c r="W42"/>
  <c r="X42" s="1"/>
  <c r="V42"/>
  <c r="W41"/>
  <c r="V41"/>
  <c r="W38"/>
  <c r="V38"/>
  <c r="T73"/>
  <c r="S73"/>
  <c r="T72"/>
  <c r="S72"/>
  <c r="T70"/>
  <c r="S70"/>
  <c r="T68"/>
  <c r="S68"/>
  <c r="T67"/>
  <c r="S67"/>
  <c r="T66"/>
  <c r="S66"/>
  <c r="T65"/>
  <c r="S65"/>
  <c r="T63"/>
  <c r="S63"/>
  <c r="T61"/>
  <c r="S61"/>
  <c r="T59"/>
  <c r="S59"/>
  <c r="T58"/>
  <c r="S58"/>
  <c r="T57"/>
  <c r="S57"/>
  <c r="T56"/>
  <c r="S56"/>
  <c r="T54"/>
  <c r="S54"/>
  <c r="T52"/>
  <c r="S52"/>
  <c r="T51"/>
  <c r="S51"/>
  <c r="T50"/>
  <c r="S50"/>
  <c r="T49"/>
  <c r="S49"/>
  <c r="T48"/>
  <c r="S48"/>
  <c r="T47"/>
  <c r="S47"/>
  <c r="T45"/>
  <c r="S45"/>
  <c r="T43"/>
  <c r="S43"/>
  <c r="T42"/>
  <c r="S42"/>
  <c r="T41"/>
  <c r="S41"/>
  <c r="T38"/>
  <c r="S38"/>
  <c r="Q73"/>
  <c r="P73"/>
  <c r="Q72"/>
  <c r="P72"/>
  <c r="Q70"/>
  <c r="P70"/>
  <c r="P68"/>
  <c r="Q67"/>
  <c r="P67"/>
  <c r="Q66"/>
  <c r="P66"/>
  <c r="Q65"/>
  <c r="P65"/>
  <c r="Q63"/>
  <c r="P63"/>
  <c r="Q61"/>
  <c r="Q59"/>
  <c r="P59"/>
  <c r="Q58"/>
  <c r="P58"/>
  <c r="Q57"/>
  <c r="P57"/>
  <c r="Q56"/>
  <c r="P56"/>
  <c r="Q54"/>
  <c r="P54"/>
  <c r="Q50"/>
  <c r="P50"/>
  <c r="Q49"/>
  <c r="P49"/>
  <c r="Q48"/>
  <c r="P48"/>
  <c r="Q47"/>
  <c r="P47"/>
  <c r="Q45"/>
  <c r="P45"/>
  <c r="Q43"/>
  <c r="P43"/>
  <c r="Q42"/>
  <c r="P42"/>
  <c r="Q41"/>
  <c r="P41"/>
  <c r="N73"/>
  <c r="M73"/>
  <c r="N72"/>
  <c r="M72"/>
  <c r="N70"/>
  <c r="M70"/>
  <c r="M68"/>
  <c r="N67"/>
  <c r="M67"/>
  <c r="N66"/>
  <c r="M66"/>
  <c r="N65"/>
  <c r="M65"/>
  <c r="N63"/>
  <c r="M63"/>
  <c r="N59"/>
  <c r="M59"/>
  <c r="N58"/>
  <c r="M58"/>
  <c r="N57"/>
  <c r="M57"/>
  <c r="N56"/>
  <c r="M56"/>
  <c r="N54"/>
  <c r="M54"/>
  <c r="N52"/>
  <c r="M52"/>
  <c r="N51"/>
  <c r="M51"/>
  <c r="N50"/>
  <c r="M50"/>
  <c r="N49"/>
  <c r="M49"/>
  <c r="N48"/>
  <c r="M48"/>
  <c r="N47"/>
  <c r="M47"/>
  <c r="N45"/>
  <c r="M45"/>
  <c r="N43"/>
  <c r="M43"/>
  <c r="N42"/>
  <c r="M42"/>
  <c r="N41"/>
  <c r="M41"/>
  <c r="N38"/>
  <c r="M38"/>
  <c r="K73"/>
  <c r="J73"/>
  <c r="K72"/>
  <c r="J72"/>
  <c r="K70"/>
  <c r="J70"/>
  <c r="K68"/>
  <c r="J68"/>
  <c r="K67"/>
  <c r="J67"/>
  <c r="K66"/>
  <c r="J66"/>
  <c r="K65"/>
  <c r="J65"/>
  <c r="K63"/>
  <c r="J63"/>
  <c r="K61"/>
  <c r="J61"/>
  <c r="K59"/>
  <c r="J59"/>
  <c r="K58"/>
  <c r="J58"/>
  <c r="K57"/>
  <c r="J57"/>
  <c r="K56"/>
  <c r="J56"/>
  <c r="K54"/>
  <c r="J54"/>
  <c r="K52"/>
  <c r="J52"/>
  <c r="K51"/>
  <c r="J51"/>
  <c r="K50"/>
  <c r="J50"/>
  <c r="K49"/>
  <c r="J49"/>
  <c r="K48"/>
  <c r="J48"/>
  <c r="K47"/>
  <c r="J47"/>
  <c r="K45"/>
  <c r="J45"/>
  <c r="K43"/>
  <c r="J43"/>
  <c r="K42"/>
  <c r="J42"/>
  <c r="K41"/>
  <c r="J41"/>
  <c r="K40"/>
  <c r="J40"/>
  <c r="K38"/>
  <c r="J38"/>
  <c r="H73"/>
  <c r="G73"/>
  <c r="H72"/>
  <c r="G72"/>
  <c r="H70"/>
  <c r="G70"/>
  <c r="H68"/>
  <c r="G68"/>
  <c r="H67"/>
  <c r="G67"/>
  <c r="H66"/>
  <c r="G66"/>
  <c r="H65"/>
  <c r="G65"/>
  <c r="H63"/>
  <c r="G63"/>
  <c r="H61"/>
  <c r="G61"/>
  <c r="H59"/>
  <c r="G59"/>
  <c r="H58"/>
  <c r="G58"/>
  <c r="H57"/>
  <c r="G57"/>
  <c r="H56"/>
  <c r="G56"/>
  <c r="H54"/>
  <c r="G54"/>
  <c r="H52"/>
  <c r="G52"/>
  <c r="H51"/>
  <c r="G51"/>
  <c r="H50"/>
  <c r="G50"/>
  <c r="H49"/>
  <c r="G49"/>
  <c r="H48"/>
  <c r="G48"/>
  <c r="H47"/>
  <c r="G47"/>
  <c r="H45"/>
  <c r="G45"/>
  <c r="H43"/>
  <c r="G43"/>
  <c r="H42"/>
  <c r="G42"/>
  <c r="H41"/>
  <c r="G41"/>
  <c r="H40"/>
  <c r="G40"/>
  <c r="H38"/>
  <c r="G38"/>
  <c r="AE29"/>
  <c r="AB29"/>
  <c r="W29"/>
  <c r="V29"/>
  <c r="T29"/>
  <c r="S29"/>
  <c r="Q29"/>
  <c r="P29"/>
  <c r="N29"/>
  <c r="M29"/>
  <c r="K29"/>
  <c r="J29"/>
  <c r="H29"/>
  <c r="G29"/>
  <c r="AE24"/>
  <c r="AE22"/>
  <c r="AE21"/>
  <c r="AE17"/>
  <c r="AE12"/>
  <c r="AB28"/>
  <c r="AB24"/>
  <c r="AB23"/>
  <c r="AB22"/>
  <c r="AB21"/>
  <c r="AB18"/>
  <c r="AB17"/>
  <c r="AD17" s="1"/>
  <c r="AB16"/>
  <c r="AB15"/>
  <c r="AD15" s="1"/>
  <c r="AB12"/>
  <c r="W28"/>
  <c r="V28"/>
  <c r="W24"/>
  <c r="V24"/>
  <c r="W23"/>
  <c r="V23"/>
  <c r="W22"/>
  <c r="V22"/>
  <c r="W21"/>
  <c r="V21"/>
  <c r="W19"/>
  <c r="V19"/>
  <c r="W18"/>
  <c r="V18"/>
  <c r="W17"/>
  <c r="V17"/>
  <c r="W16"/>
  <c r="V16"/>
  <c r="W15"/>
  <c r="V15"/>
  <c r="W13"/>
  <c r="V13"/>
  <c r="W12"/>
  <c r="V12"/>
  <c r="W10"/>
  <c r="V10"/>
  <c r="T28"/>
  <c r="S28"/>
  <c r="T24"/>
  <c r="S24"/>
  <c r="T23"/>
  <c r="S23"/>
  <c r="T22"/>
  <c r="S22"/>
  <c r="T21"/>
  <c r="S21"/>
  <c r="T19"/>
  <c r="S19"/>
  <c r="T18"/>
  <c r="S18"/>
  <c r="T17"/>
  <c r="S17"/>
  <c r="T16"/>
  <c r="S16"/>
  <c r="T15"/>
  <c r="S15"/>
  <c r="T13"/>
  <c r="S13"/>
  <c r="T12"/>
  <c r="S12"/>
  <c r="T10"/>
  <c r="S10"/>
  <c r="Q28"/>
  <c r="R28" s="1"/>
  <c r="P28"/>
  <c r="Q24"/>
  <c r="P24"/>
  <c r="Q23"/>
  <c r="P23"/>
  <c r="Q22"/>
  <c r="P22"/>
  <c r="Q21"/>
  <c r="P21"/>
  <c r="Q19"/>
  <c r="P19"/>
  <c r="Q18"/>
  <c r="P18"/>
  <c r="Q17"/>
  <c r="P17"/>
  <c r="Q16"/>
  <c r="P16"/>
  <c r="Q15"/>
  <c r="P15"/>
  <c r="Q13"/>
  <c r="P13"/>
  <c r="Q12"/>
  <c r="P12"/>
  <c r="N28"/>
  <c r="M28"/>
  <c r="N27"/>
  <c r="M27"/>
  <c r="N26"/>
  <c r="M26"/>
  <c r="N24"/>
  <c r="M24"/>
  <c r="N23"/>
  <c r="M23"/>
  <c r="N22"/>
  <c r="M22"/>
  <c r="N21"/>
  <c r="M21"/>
  <c r="N19"/>
  <c r="M19"/>
  <c r="N18"/>
  <c r="M18"/>
  <c r="N17"/>
  <c r="M17"/>
  <c r="N16"/>
  <c r="M16"/>
  <c r="N15"/>
  <c r="M15"/>
  <c r="N13"/>
  <c r="M13"/>
  <c r="N12"/>
  <c r="M12"/>
  <c r="M10"/>
  <c r="K28"/>
  <c r="J28"/>
  <c r="K27"/>
  <c r="J27"/>
  <c r="K26"/>
  <c r="J26"/>
  <c r="K24"/>
  <c r="J24"/>
  <c r="K23"/>
  <c r="J23"/>
  <c r="K22"/>
  <c r="J22"/>
  <c r="K21"/>
  <c r="J21"/>
  <c r="K19"/>
  <c r="J19"/>
  <c r="K18"/>
  <c r="J18"/>
  <c r="K17"/>
  <c r="J17"/>
  <c r="K16"/>
  <c r="J16"/>
  <c r="K15"/>
  <c r="J15"/>
  <c r="K13"/>
  <c r="J13"/>
  <c r="K12"/>
  <c r="J12"/>
  <c r="K10"/>
  <c r="J10"/>
  <c r="E81"/>
  <c r="D81"/>
  <c r="E84"/>
  <c r="D84"/>
  <c r="E38"/>
  <c r="D38"/>
  <c r="E40"/>
  <c r="D40"/>
  <c r="E41"/>
  <c r="D41"/>
  <c r="E42"/>
  <c r="D42"/>
  <c r="E43"/>
  <c r="D43"/>
  <c r="E45"/>
  <c r="D45"/>
  <c r="E47"/>
  <c r="D47"/>
  <c r="E48"/>
  <c r="D48"/>
  <c r="E49"/>
  <c r="D49"/>
  <c r="E50"/>
  <c r="D50"/>
  <c r="E51"/>
  <c r="D51"/>
  <c r="E52"/>
  <c r="D52"/>
  <c r="E54"/>
  <c r="D54"/>
  <c r="E56"/>
  <c r="D56"/>
  <c r="E57"/>
  <c r="D57"/>
  <c r="E58"/>
  <c r="D58"/>
  <c r="E59"/>
  <c r="D59"/>
  <c r="E63"/>
  <c r="D63"/>
  <c r="E65"/>
  <c r="D65"/>
  <c r="E66"/>
  <c r="D66"/>
  <c r="E67"/>
  <c r="D67"/>
  <c r="E70"/>
  <c r="D70"/>
  <c r="E72"/>
  <c r="D72"/>
  <c r="E73"/>
  <c r="D73"/>
  <c r="E29"/>
  <c r="D29"/>
  <c r="E12"/>
  <c r="D12"/>
  <c r="E13"/>
  <c r="D13"/>
  <c r="E15"/>
  <c r="D15"/>
  <c r="E16"/>
  <c r="D16"/>
  <c r="E17"/>
  <c r="D17"/>
  <c r="E18"/>
  <c r="D18"/>
  <c r="E19"/>
  <c r="D19"/>
  <c r="E21"/>
  <c r="D21"/>
  <c r="E22"/>
  <c r="D22"/>
  <c r="E23"/>
  <c r="D23"/>
  <c r="E24"/>
  <c r="D24"/>
  <c r="E26"/>
  <c r="D26"/>
  <c r="E27"/>
  <c r="D27"/>
  <c r="E28"/>
  <c r="D28"/>
  <c r="E10"/>
  <c r="E113" i="14"/>
  <c r="E112"/>
  <c r="E109"/>
  <c r="D107"/>
  <c r="D108" s="1"/>
  <c r="C108"/>
  <c r="E105"/>
  <c r="E103"/>
  <c r="E102"/>
  <c r="E99"/>
  <c r="E90"/>
  <c r="E89"/>
  <c r="E88"/>
  <c r="E87"/>
  <c r="E85"/>
  <c r="E84"/>
  <c r="E81"/>
  <c r="E79"/>
  <c r="E78"/>
  <c r="E77"/>
  <c r="E76"/>
  <c r="E75"/>
  <c r="E74"/>
  <c r="E73"/>
  <c r="E66"/>
  <c r="E65"/>
  <c r="E63"/>
  <c r="E62"/>
  <c r="E61"/>
  <c r="E55"/>
  <c r="E54"/>
  <c r="E52"/>
  <c r="E51"/>
  <c r="E50"/>
  <c r="E32"/>
  <c r="E30"/>
  <c r="E29"/>
  <c r="E28"/>
  <c r="E27"/>
  <c r="E26"/>
  <c r="E25"/>
  <c r="E24"/>
  <c r="E18"/>
  <c r="E15"/>
  <c r="E14"/>
  <c r="E39" i="13"/>
  <c r="D39"/>
  <c r="E38"/>
  <c r="D38"/>
  <c r="E37"/>
  <c r="D37"/>
  <c r="E36"/>
  <c r="D36"/>
  <c r="E35"/>
  <c r="D35"/>
  <c r="E34"/>
  <c r="D34"/>
  <c r="E33"/>
  <c r="D33"/>
  <c r="E9"/>
  <c r="F9" s="1"/>
  <c r="E20"/>
  <c r="F20" s="1"/>
  <c r="D31"/>
  <c r="F28"/>
  <c r="F27"/>
  <c r="F26"/>
  <c r="F25"/>
  <c r="F24"/>
  <c r="F23"/>
  <c r="F22"/>
  <c r="F17"/>
  <c r="F16"/>
  <c r="F15"/>
  <c r="F14"/>
  <c r="F13"/>
  <c r="F12"/>
  <c r="F11"/>
  <c r="V82" i="10"/>
  <c r="W82"/>
  <c r="P26"/>
  <c r="Q26"/>
  <c r="R26" s="1"/>
  <c r="M81"/>
  <c r="N81"/>
  <c r="O81" s="1"/>
  <c r="M82"/>
  <c r="N82"/>
  <c r="G82"/>
  <c r="H82"/>
  <c r="C64" i="14"/>
  <c r="C16"/>
  <c r="C38" s="1"/>
  <c r="D64"/>
  <c r="E53"/>
  <c r="D16"/>
  <c r="C67"/>
  <c r="C19"/>
  <c r="C41" s="1"/>
  <c r="D67"/>
  <c r="E56"/>
  <c r="D19"/>
  <c r="D41" s="1"/>
  <c r="C69"/>
  <c r="C59"/>
  <c r="C70" s="1"/>
  <c r="D58"/>
  <c r="D69" s="1"/>
  <c r="L42" i="10" l="1"/>
  <c r="R50"/>
  <c r="R27"/>
  <c r="E40" i="14"/>
  <c r="C82"/>
  <c r="E82" s="1"/>
  <c r="E17"/>
  <c r="E39"/>
  <c r="E16"/>
  <c r="E108"/>
  <c r="D92"/>
  <c r="E92" s="1"/>
  <c r="E35"/>
  <c r="D33"/>
  <c r="E33" s="1"/>
  <c r="E69"/>
  <c r="E67"/>
  <c r="E37"/>
  <c r="D93"/>
  <c r="F39" i="13"/>
  <c r="F36"/>
  <c r="F35"/>
  <c r="F33"/>
  <c r="U12" i="10"/>
  <c r="U19"/>
  <c r="X41"/>
  <c r="X47"/>
  <c r="X49"/>
  <c r="F15"/>
  <c r="F52"/>
  <c r="R44"/>
  <c r="X38"/>
  <c r="U27"/>
  <c r="X70"/>
  <c r="AD56"/>
  <c r="X44"/>
  <c r="U31"/>
  <c r="AD28"/>
  <c r="AD42"/>
  <c r="AC81"/>
  <c r="R17"/>
  <c r="R24"/>
  <c r="AD12"/>
  <c r="AD18"/>
  <c r="AC26"/>
  <c r="AD26" s="1"/>
  <c r="AC21"/>
  <c r="AD21" s="1"/>
  <c r="AC16"/>
  <c r="AD16" s="1"/>
  <c r="AC72"/>
  <c r="AD72" s="1"/>
  <c r="AC57"/>
  <c r="AC48"/>
  <c r="AD48" s="1"/>
  <c r="AC84"/>
  <c r="AC51"/>
  <c r="AB44"/>
  <c r="AB57"/>
  <c r="AB51"/>
  <c r="AC60"/>
  <c r="AD60" s="1"/>
  <c r="F43"/>
  <c r="L75"/>
  <c r="L12"/>
  <c r="L15"/>
  <c r="AD22"/>
  <c r="AD58"/>
  <c r="AC74"/>
  <c r="AB25"/>
  <c r="AC45"/>
  <c r="AB81"/>
  <c r="AD29"/>
  <c r="AB53"/>
  <c r="AB49"/>
  <c r="AD24"/>
  <c r="AD66"/>
  <c r="AE73"/>
  <c r="AE67"/>
  <c r="AE43"/>
  <c r="AE49"/>
  <c r="AE16"/>
  <c r="AG48" i="9"/>
  <c r="X32" i="10"/>
  <c r="X17"/>
  <c r="AB82"/>
  <c r="AD82" s="1"/>
  <c r="AB47"/>
  <c r="AD47" s="1"/>
  <c r="AB65"/>
  <c r="AD65" s="1"/>
  <c r="AD57" i="9"/>
  <c r="AD51"/>
  <c r="AD47"/>
  <c r="AG66"/>
  <c r="AE57"/>
  <c r="AE51"/>
  <c r="AE51" i="10" s="1"/>
  <c r="AG40" i="9"/>
  <c r="AD73"/>
  <c r="AD41"/>
  <c r="AB41" i="10"/>
  <c r="AD41" s="1"/>
  <c r="U81"/>
  <c r="AD84" i="9"/>
  <c r="AG72"/>
  <c r="AG60"/>
  <c r="AD29"/>
  <c r="AG29"/>
  <c r="AD84" i="10"/>
  <c r="AE81" i="9"/>
  <c r="AE81" i="10" s="1"/>
  <c r="AC80"/>
  <c r="AB80"/>
  <c r="AD73"/>
  <c r="AC59"/>
  <c r="AC53"/>
  <c r="AC75"/>
  <c r="AD60" i="9"/>
  <c r="AE53"/>
  <c r="AG53" s="1"/>
  <c r="AB43" i="10"/>
  <c r="AC67"/>
  <c r="AC43"/>
  <c r="AB75"/>
  <c r="AD43" i="9"/>
  <c r="AF67"/>
  <c r="AB59" i="10"/>
  <c r="AB67"/>
  <c r="AC49"/>
  <c r="AD49" s="1"/>
  <c r="AG26" i="9"/>
  <c r="AG21"/>
  <c r="O26" i="10"/>
  <c r="L17"/>
  <c r="AD81" i="9"/>
  <c r="AF84"/>
  <c r="AG84" s="1"/>
  <c r="AD80"/>
  <c r="AF75"/>
  <c r="AG75" s="1"/>
  <c r="AD52" i="10"/>
  <c r="I31"/>
  <c r="AG65" i="9"/>
  <c r="AG47"/>
  <c r="AF54"/>
  <c r="AC54" i="10"/>
  <c r="AG49" i="9"/>
  <c r="AG43"/>
  <c r="AG58"/>
  <c r="AG52"/>
  <c r="E107" i="14"/>
  <c r="D21"/>
  <c r="D59"/>
  <c r="D70" s="1"/>
  <c r="E70" s="1"/>
  <c r="D38"/>
  <c r="E38" s="1"/>
  <c r="I38" i="10"/>
  <c r="I49"/>
  <c r="I72"/>
  <c r="L38"/>
  <c r="L41"/>
  <c r="L43"/>
  <c r="U58"/>
  <c r="X59"/>
  <c r="X63"/>
  <c r="X72"/>
  <c r="I84"/>
  <c r="L84"/>
  <c r="R31"/>
  <c r="U40"/>
  <c r="I25"/>
  <c r="O25"/>
  <c r="R25"/>
  <c r="AC25"/>
  <c r="O80"/>
  <c r="X38" i="9"/>
  <c r="AE28" i="10"/>
  <c r="AG22" i="9"/>
  <c r="AE15" i="10"/>
  <c r="O45" i="9"/>
  <c r="R13"/>
  <c r="E31" i="13"/>
  <c r="F31" s="1"/>
  <c r="I56" i="10"/>
  <c r="I61"/>
  <c r="L61"/>
  <c r="I12"/>
  <c r="I17"/>
  <c r="C20" i="12"/>
  <c r="AF47" i="10" s="1"/>
  <c r="AG17" i="9"/>
  <c r="AG12"/>
  <c r="AB54"/>
  <c r="AB54" i="10" s="1"/>
  <c r="AE23"/>
  <c r="E41" i="14"/>
  <c r="E64"/>
  <c r="F34" i="13"/>
  <c r="F37"/>
  <c r="U74" i="10"/>
  <c r="I74"/>
  <c r="F63" i="9"/>
  <c r="F61"/>
  <c r="D61" i="10"/>
  <c r="F61" s="1"/>
  <c r="E8" i="9"/>
  <c r="E85" s="1"/>
  <c r="F32"/>
  <c r="D10"/>
  <c r="D8" s="1"/>
  <c r="D85" s="1"/>
  <c r="F13" i="10"/>
  <c r="AG80" i="9"/>
  <c r="AG74"/>
  <c r="AG56"/>
  <c r="AG57"/>
  <c r="AG28"/>
  <c r="AG16"/>
  <c r="O43" i="10"/>
  <c r="R66"/>
  <c r="AD74"/>
  <c r="F80"/>
  <c r="L19"/>
  <c r="U22"/>
  <c r="F75"/>
  <c r="O42"/>
  <c r="O84"/>
  <c r="I21"/>
  <c r="I26"/>
  <c r="I44"/>
  <c r="F29"/>
  <c r="O22"/>
  <c r="X10"/>
  <c r="X16"/>
  <c r="I63"/>
  <c r="L51"/>
  <c r="L57"/>
  <c r="L68"/>
  <c r="O45"/>
  <c r="O50"/>
  <c r="O56"/>
  <c r="R59"/>
  <c r="R73"/>
  <c r="U43"/>
  <c r="U61"/>
  <c r="U73"/>
  <c r="L53"/>
  <c r="R60"/>
  <c r="F25"/>
  <c r="R52"/>
  <c r="O60"/>
  <c r="I60"/>
  <c r="X40"/>
  <c r="F67"/>
  <c r="F45"/>
  <c r="F42"/>
  <c r="F40"/>
  <c r="F84"/>
  <c r="L10"/>
  <c r="L26"/>
  <c r="R12"/>
  <c r="U28"/>
  <c r="O59"/>
  <c r="O70"/>
  <c r="R45"/>
  <c r="R48"/>
  <c r="U52"/>
  <c r="U63"/>
  <c r="U66"/>
  <c r="U68"/>
  <c r="U72"/>
  <c r="F21"/>
  <c r="F16"/>
  <c r="F12"/>
  <c r="F63"/>
  <c r="F57"/>
  <c r="X19"/>
  <c r="L45"/>
  <c r="L73"/>
  <c r="F44"/>
  <c r="L74"/>
  <c r="F28"/>
  <c r="F26"/>
  <c r="F65"/>
  <c r="F58"/>
  <c r="F56"/>
  <c r="L13"/>
  <c r="L18"/>
  <c r="L28"/>
  <c r="O24"/>
  <c r="O27"/>
  <c r="R15"/>
  <c r="X12"/>
  <c r="X15"/>
  <c r="X24"/>
  <c r="I29"/>
  <c r="O29"/>
  <c r="I40"/>
  <c r="I51"/>
  <c r="I54"/>
  <c r="I57"/>
  <c r="I59"/>
  <c r="L50"/>
  <c r="L52"/>
  <c r="L56"/>
  <c r="L58"/>
  <c r="O63"/>
  <c r="O66"/>
  <c r="R56"/>
  <c r="R65"/>
  <c r="R67"/>
  <c r="R70"/>
  <c r="U51"/>
  <c r="U57"/>
  <c r="X52"/>
  <c r="X61"/>
  <c r="R81"/>
  <c r="X26"/>
  <c r="U26"/>
  <c r="I24"/>
  <c r="I27"/>
  <c r="AD40"/>
  <c r="U44"/>
  <c r="X53"/>
  <c r="F53"/>
  <c r="I75"/>
  <c r="X74"/>
  <c r="F74"/>
  <c r="I80"/>
  <c r="R51"/>
  <c r="F24"/>
  <c r="F22"/>
  <c r="F66"/>
  <c r="F41"/>
  <c r="F81"/>
  <c r="L22"/>
  <c r="L27"/>
  <c r="O18"/>
  <c r="O21"/>
  <c r="U21"/>
  <c r="X18"/>
  <c r="X28"/>
  <c r="I41"/>
  <c r="L49"/>
  <c r="L66"/>
  <c r="O49"/>
  <c r="O51"/>
  <c r="O54"/>
  <c r="O57"/>
  <c r="O72"/>
  <c r="R43"/>
  <c r="R72"/>
  <c r="U38"/>
  <c r="U42"/>
  <c r="U45"/>
  <c r="U48"/>
  <c r="U50"/>
  <c r="U67"/>
  <c r="X48"/>
  <c r="X66"/>
  <c r="L80"/>
  <c r="I10"/>
  <c r="I13"/>
  <c r="I16"/>
  <c r="I18"/>
  <c r="U32"/>
  <c r="F32"/>
  <c r="L44"/>
  <c r="U53"/>
  <c r="O53"/>
  <c r="U60"/>
  <c r="F60"/>
  <c r="O74"/>
  <c r="X81"/>
  <c r="L25"/>
  <c r="X25"/>
  <c r="F19"/>
  <c r="F50"/>
  <c r="F73"/>
  <c r="F70"/>
  <c r="F54"/>
  <c r="F51"/>
  <c r="F47"/>
  <c r="L21"/>
  <c r="O13"/>
  <c r="O16"/>
  <c r="R16"/>
  <c r="R19"/>
  <c r="R22"/>
  <c r="U10"/>
  <c r="U15"/>
  <c r="U17"/>
  <c r="X13"/>
  <c r="X22"/>
  <c r="L29"/>
  <c r="X29"/>
  <c r="I45"/>
  <c r="I67"/>
  <c r="L48"/>
  <c r="L59"/>
  <c r="L63"/>
  <c r="O41"/>
  <c r="O52"/>
  <c r="O73"/>
  <c r="R54"/>
  <c r="R57"/>
  <c r="R63"/>
  <c r="U54"/>
  <c r="U65"/>
  <c r="R68"/>
  <c r="O12"/>
  <c r="O17"/>
  <c r="R21"/>
  <c r="U16"/>
  <c r="U24"/>
  <c r="X21"/>
  <c r="I50"/>
  <c r="I73"/>
  <c r="L47"/>
  <c r="U59"/>
  <c r="R61" i="9"/>
  <c r="P61" i="10"/>
  <c r="R61" s="1"/>
  <c r="AG73" i="9"/>
  <c r="F17" i="10"/>
  <c r="F27"/>
  <c r="F48"/>
  <c r="O19"/>
  <c r="I43"/>
  <c r="I47"/>
  <c r="I66"/>
  <c r="I68"/>
  <c r="L54"/>
  <c r="L65"/>
  <c r="L67"/>
  <c r="L70"/>
  <c r="O48"/>
  <c r="U41"/>
  <c r="AG42" i="9"/>
  <c r="AG81"/>
  <c r="AF81" i="10"/>
  <c r="AF70" i="9"/>
  <c r="AC70" i="10"/>
  <c r="X73"/>
  <c r="L32"/>
  <c r="O31"/>
  <c r="O44"/>
  <c r="I53"/>
  <c r="L60"/>
  <c r="X75"/>
  <c r="R74"/>
  <c r="U25"/>
  <c r="O40"/>
  <c r="AG25" i="9"/>
  <c r="AG67"/>
  <c r="X45"/>
  <c r="X61"/>
  <c r="AB70"/>
  <c r="AB70" i="10" s="1"/>
  <c r="L32" i="9"/>
  <c r="X45" i="10"/>
  <c r="X56"/>
  <c r="X58"/>
  <c r="X68"/>
  <c r="U80"/>
  <c r="X27"/>
  <c r="I15"/>
  <c r="AD27"/>
  <c r="X31"/>
  <c r="F82"/>
  <c r="X80"/>
  <c r="X32" i="9"/>
  <c r="N68" i="10"/>
  <c r="O68" s="1"/>
  <c r="L72"/>
  <c r="O38"/>
  <c r="O47"/>
  <c r="O58"/>
  <c r="O65"/>
  <c r="O67"/>
  <c r="R41"/>
  <c r="R47"/>
  <c r="R49"/>
  <c r="R58"/>
  <c r="U47"/>
  <c r="U49"/>
  <c r="U56"/>
  <c r="X43"/>
  <c r="X54"/>
  <c r="X65"/>
  <c r="X67"/>
  <c r="R80"/>
  <c r="R84"/>
  <c r="X84"/>
  <c r="I19"/>
  <c r="I22"/>
  <c r="I28"/>
  <c r="AD57"/>
  <c r="AD50"/>
  <c r="AD31"/>
  <c r="L31"/>
  <c r="F31"/>
  <c r="AD44"/>
  <c r="X60"/>
  <c r="U75"/>
  <c r="O75"/>
  <c r="I81"/>
  <c r="X51"/>
  <c r="U82"/>
  <c r="R82"/>
  <c r="R40"/>
  <c r="U38" i="9"/>
  <c r="AC63"/>
  <c r="AD63" s="1"/>
  <c r="AB19"/>
  <c r="AD19" s="1"/>
  <c r="Q10" i="10"/>
  <c r="R10" s="1"/>
  <c r="U29"/>
  <c r="I42"/>
  <c r="I52"/>
  <c r="I65"/>
  <c r="L40"/>
  <c r="E58" i="14"/>
  <c r="F49" i="10"/>
  <c r="F38"/>
  <c r="L16"/>
  <c r="O15"/>
  <c r="E19" i="14"/>
  <c r="O28" i="10"/>
  <c r="R18"/>
  <c r="U13"/>
  <c r="F18"/>
  <c r="F72"/>
  <c r="F59"/>
  <c r="E59" i="14"/>
  <c r="F38" i="13"/>
  <c r="L24" i="10"/>
  <c r="R13"/>
  <c r="U18"/>
  <c r="I48"/>
  <c r="I58"/>
  <c r="I70"/>
  <c r="X50"/>
  <c r="C36" i="14"/>
  <c r="E36" s="1"/>
  <c r="C21"/>
  <c r="AE25" i="10"/>
  <c r="AE75"/>
  <c r="AE44"/>
  <c r="AE65"/>
  <c r="AE58"/>
  <c r="AE52"/>
  <c r="AE47"/>
  <c r="AE41"/>
  <c r="AE82"/>
  <c r="AE74"/>
  <c r="AE84"/>
  <c r="AE72"/>
  <c r="AE66"/>
  <c r="AE59"/>
  <c r="AE48"/>
  <c r="AE42"/>
  <c r="AE40"/>
  <c r="AE60"/>
  <c r="AE30"/>
  <c r="AE26"/>
  <c r="AE80"/>
  <c r="AE57"/>
  <c r="AE50"/>
  <c r="U70"/>
  <c r="X57"/>
  <c r="E13" i="14"/>
  <c r="U32" i="9"/>
  <c r="AF50"/>
  <c r="AB10"/>
  <c r="AE63"/>
  <c r="AE18"/>
  <c r="AE18" i="10" s="1"/>
  <c r="AD18" i="9"/>
  <c r="AB13"/>
  <c r="AF24"/>
  <c r="AD24"/>
  <c r="AF19"/>
  <c r="AF15"/>
  <c r="AD15"/>
  <c r="AF82"/>
  <c r="AD82"/>
  <c r="O38"/>
  <c r="AE31"/>
  <c r="AD31"/>
  <c r="AF59"/>
  <c r="AF41"/>
  <c r="V8" i="10"/>
  <c r="AD65" i="9"/>
  <c r="AC13"/>
  <c r="AC10"/>
  <c r="O13"/>
  <c r="AC68"/>
  <c r="AF68" s="1"/>
  <c r="O68"/>
  <c r="R38" i="10"/>
  <c r="AF45" i="9"/>
  <c r="I38"/>
  <c r="AB38"/>
  <c r="AC61"/>
  <c r="AB68"/>
  <c r="AB68" i="10" s="1"/>
  <c r="R10" i="9"/>
  <c r="AB45"/>
  <c r="AD45" s="1"/>
  <c r="AC38"/>
  <c r="AF38" s="1"/>
  <c r="O61"/>
  <c r="C93" i="14" l="1"/>
  <c r="E21"/>
  <c r="E93"/>
  <c r="AF28" i="10"/>
  <c r="AG28" s="1"/>
  <c r="AF73"/>
  <c r="AG73" s="1"/>
  <c r="AF75"/>
  <c r="AG75" s="1"/>
  <c r="AF25"/>
  <c r="AG25" s="1"/>
  <c r="AD51"/>
  <c r="AD81"/>
  <c r="AD59"/>
  <c r="AD25"/>
  <c r="AF70"/>
  <c r="AF51"/>
  <c r="AG51" s="1"/>
  <c r="AF27"/>
  <c r="AG27" s="1"/>
  <c r="AD53"/>
  <c r="AF42"/>
  <c r="AG42" s="1"/>
  <c r="AF22"/>
  <c r="AG22" s="1"/>
  <c r="AD67"/>
  <c r="AD80"/>
  <c r="AG51" i="9"/>
  <c r="AE53" i="10"/>
  <c r="AD54"/>
  <c r="AD75"/>
  <c r="AD43"/>
  <c r="AD54" i="9"/>
  <c r="AE54"/>
  <c r="AG54" s="1"/>
  <c r="AE70"/>
  <c r="AE70" i="10" s="1"/>
  <c r="AF43"/>
  <c r="AG43" s="1"/>
  <c r="AF56"/>
  <c r="AG56" s="1"/>
  <c r="AG47"/>
  <c r="D43" i="14"/>
  <c r="D22"/>
  <c r="D44" s="1"/>
  <c r="AF58" i="10"/>
  <c r="AG58" s="1"/>
  <c r="AF18"/>
  <c r="AG18" s="1"/>
  <c r="W85"/>
  <c r="X8" i="9"/>
  <c r="W8" i="10"/>
  <c r="X8" s="1"/>
  <c r="AF60"/>
  <c r="AG60" s="1"/>
  <c r="AF44"/>
  <c r="AG44" s="1"/>
  <c r="AF40"/>
  <c r="AF57"/>
  <c r="AG57" s="1"/>
  <c r="AF30"/>
  <c r="AF26"/>
  <c r="AG26" s="1"/>
  <c r="AF84"/>
  <c r="AG84" s="1"/>
  <c r="AF66"/>
  <c r="AG66" s="1"/>
  <c r="AF29"/>
  <c r="AG29" s="1"/>
  <c r="AF23"/>
  <c r="AF17"/>
  <c r="AG17" s="1"/>
  <c r="AF12"/>
  <c r="AG12" s="1"/>
  <c r="AF31"/>
  <c r="AF80"/>
  <c r="AG80" s="1"/>
  <c r="AF72"/>
  <c r="AG72" s="1"/>
  <c r="AF53"/>
  <c r="AG53" s="1"/>
  <c r="AF67"/>
  <c r="AG67" s="1"/>
  <c r="AF48"/>
  <c r="AG48" s="1"/>
  <c r="AF21"/>
  <c r="AG21" s="1"/>
  <c r="AF16"/>
  <c r="AG16" s="1"/>
  <c r="AF49"/>
  <c r="AG49" s="1"/>
  <c r="AF65"/>
  <c r="AG65" s="1"/>
  <c r="AG40"/>
  <c r="AF52"/>
  <c r="AG52" s="1"/>
  <c r="AF74"/>
  <c r="AG74" s="1"/>
  <c r="AF54"/>
  <c r="D10"/>
  <c r="F10" s="1"/>
  <c r="F10" i="9"/>
  <c r="AG18"/>
  <c r="AG81" i="10"/>
  <c r="AD70"/>
  <c r="AE19" i="9"/>
  <c r="AE19" i="10" s="1"/>
  <c r="AB19"/>
  <c r="AD19" s="1"/>
  <c r="AD70" i="9"/>
  <c r="AF63"/>
  <c r="AF63" i="10" s="1"/>
  <c r="AC63"/>
  <c r="AD63" s="1"/>
  <c r="S85"/>
  <c r="S8"/>
  <c r="J85"/>
  <c r="J8"/>
  <c r="P85"/>
  <c r="P8"/>
  <c r="P32"/>
  <c r="R32" s="1"/>
  <c r="R32" i="9"/>
  <c r="L8"/>
  <c r="K8" i="10"/>
  <c r="AD38" i="9"/>
  <c r="AC38" i="10"/>
  <c r="AE38" i="9"/>
  <c r="AE38" i="10" s="1"/>
  <c r="AB38"/>
  <c r="AF45"/>
  <c r="AD68" i="9"/>
  <c r="AC68" i="10"/>
  <c r="AD68" s="1"/>
  <c r="AD13" i="9"/>
  <c r="AF13"/>
  <c r="AC13" i="10"/>
  <c r="V85"/>
  <c r="AG59" i="9"/>
  <c r="AF59" i="10"/>
  <c r="AG59" s="1"/>
  <c r="AG15" i="9"/>
  <c r="AF15" i="10"/>
  <c r="AG15" s="1"/>
  <c r="AG24" i="9"/>
  <c r="AF24" i="10"/>
  <c r="AG24" s="1"/>
  <c r="AE10" i="9"/>
  <c r="AE10" i="10" s="1"/>
  <c r="AB10"/>
  <c r="AF68"/>
  <c r="AG82" i="9"/>
  <c r="AF82" i="10"/>
  <c r="AG82" s="1"/>
  <c r="AF61" i="9"/>
  <c r="AC61" i="10"/>
  <c r="D8"/>
  <c r="AD10" i="9"/>
  <c r="AC10" i="10"/>
  <c r="AF10" i="9"/>
  <c r="AG50"/>
  <c r="AF50" i="10"/>
  <c r="AG50" s="1"/>
  <c r="AF38"/>
  <c r="O32" i="9"/>
  <c r="AC32"/>
  <c r="N32" i="10"/>
  <c r="M32"/>
  <c r="AE45" i="9"/>
  <c r="AE45" i="10" s="1"/>
  <c r="AB45"/>
  <c r="AD45" s="1"/>
  <c r="U8" i="9"/>
  <c r="T8" i="10"/>
  <c r="AF19"/>
  <c r="AB61" i="9"/>
  <c r="M61" i="10"/>
  <c r="O61" s="1"/>
  <c r="AE68" i="9"/>
  <c r="AE68" i="10" s="1"/>
  <c r="F68" i="9"/>
  <c r="D68" i="10"/>
  <c r="F68" s="1"/>
  <c r="AB32" i="9"/>
  <c r="I8"/>
  <c r="I32"/>
  <c r="G32" i="10"/>
  <c r="I32" s="1"/>
  <c r="F8" i="9"/>
  <c r="E8" i="10"/>
  <c r="AC8" i="9"/>
  <c r="AF8" s="1"/>
  <c r="O10"/>
  <c r="N10" i="10"/>
  <c r="O10" s="1"/>
  <c r="AG41" i="9"/>
  <c r="AF41" i="10"/>
  <c r="AG41" s="1"/>
  <c r="AG31" i="9"/>
  <c r="AE31" i="10"/>
  <c r="H8"/>
  <c r="AE13" i="9"/>
  <c r="AE13" i="10" s="1"/>
  <c r="AB13"/>
  <c r="AE63"/>
  <c r="C22" i="14"/>
  <c r="C43"/>
  <c r="E43" l="1"/>
  <c r="AG70" i="10"/>
  <c r="X85"/>
  <c r="U8"/>
  <c r="AG70" i="9"/>
  <c r="AE54" i="10"/>
  <c r="AG54" s="1"/>
  <c r="AG63"/>
  <c r="AG31"/>
  <c r="X85" i="9"/>
  <c r="AG63"/>
  <c r="AG19"/>
  <c r="L8" i="10"/>
  <c r="F8"/>
  <c r="AG19"/>
  <c r="AD13"/>
  <c r="Q8"/>
  <c r="R8" s="1"/>
  <c r="R8" i="9"/>
  <c r="AD10" i="10"/>
  <c r="AG68"/>
  <c r="AF8"/>
  <c r="AB61"/>
  <c r="AD61" s="1"/>
  <c r="AE61" i="9"/>
  <c r="AE61" i="10" s="1"/>
  <c r="E85"/>
  <c r="F85" i="9"/>
  <c r="I85"/>
  <c r="AB8"/>
  <c r="AD8" s="1"/>
  <c r="G8" i="10"/>
  <c r="I8" s="1"/>
  <c r="O32"/>
  <c r="AG38" i="9"/>
  <c r="D85" i="10"/>
  <c r="AG45" i="9"/>
  <c r="AF61" i="10"/>
  <c r="C44" i="14"/>
  <c r="E44" s="1"/>
  <c r="E22"/>
  <c r="H85" i="10"/>
  <c r="O8" i="9"/>
  <c r="N8" i="10"/>
  <c r="AB32"/>
  <c r="AE32" i="9"/>
  <c r="AE32" i="10" s="1"/>
  <c r="AD32" i="9"/>
  <c r="AC32" i="10"/>
  <c r="AF32" i="9"/>
  <c r="AC8" i="10"/>
  <c r="U85" i="9"/>
  <c r="T85" i="10"/>
  <c r="U85" s="1"/>
  <c r="M85"/>
  <c r="M8"/>
  <c r="AG38"/>
  <c r="AG10" i="9"/>
  <c r="AF10" i="10"/>
  <c r="AG10" s="1"/>
  <c r="AD61" i="9"/>
  <c r="AG68"/>
  <c r="AG13"/>
  <c r="AF13" i="10"/>
  <c r="AG13" s="1"/>
  <c r="AG45"/>
  <c r="AD38"/>
  <c r="L85" i="9"/>
  <c r="K85" i="10"/>
  <c r="L85" s="1"/>
  <c r="AG61" i="9" l="1"/>
  <c r="AG61" i="10"/>
  <c r="Q85"/>
  <c r="R85" s="1"/>
  <c r="R85" i="9"/>
  <c r="AG32"/>
  <c r="AF32" i="10"/>
  <c r="AG32" s="1"/>
  <c r="F85"/>
  <c r="O85" i="9"/>
  <c r="N85" i="10"/>
  <c r="O85" s="1"/>
  <c r="AC85" i="9"/>
  <c r="AB85"/>
  <c r="G85" i="10"/>
  <c r="I85" s="1"/>
  <c r="AD32"/>
  <c r="O8"/>
  <c r="AB8"/>
  <c r="AD8" s="1"/>
  <c r="AE8" i="9"/>
  <c r="AD85" l="1"/>
  <c r="AC85" i="10"/>
  <c r="AF85" i="9"/>
  <c r="AE8" i="10"/>
  <c r="AG8" s="1"/>
  <c r="AG8" i="9"/>
  <c r="AB85" i="10"/>
  <c r="AE85" i="9"/>
  <c r="AE85" i="10" s="1"/>
  <c r="AG85" i="9" l="1"/>
  <c r="AF85" i="10"/>
  <c r="AG85" s="1"/>
  <c r="AD85"/>
</calcChain>
</file>

<file path=xl/sharedStrings.xml><?xml version="1.0" encoding="utf-8"?>
<sst xmlns="http://schemas.openxmlformats.org/spreadsheetml/2006/main" count="1151" uniqueCount="200">
  <si>
    <t>tis. Kč</t>
  </si>
  <si>
    <t>1.</t>
  </si>
  <si>
    <t>z toho:</t>
  </si>
  <si>
    <t>2.</t>
  </si>
  <si>
    <t>4.</t>
  </si>
  <si>
    <t>7.</t>
  </si>
  <si>
    <t>8.</t>
  </si>
  <si>
    <t>Ř.</t>
  </si>
  <si>
    <t>Ukazatel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</si>
  <si>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</si>
  <si>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</si>
  <si>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</si>
  <si>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</si>
  <si>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</si>
  <si>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</si>
  <si>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</si>
  <si>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</si>
  <si>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</si>
  <si>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</si>
  <si>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</si>
  <si>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2.2.1</t>
  </si>
  <si>
    <t>2.2.2</t>
  </si>
  <si>
    <t>2.2.3</t>
  </si>
  <si>
    <t>2.2.4</t>
  </si>
  <si>
    <t>1.8</t>
  </si>
  <si>
    <t>m. j.</t>
  </si>
  <si>
    <t>I.</t>
  </si>
  <si>
    <t>tis.Kč</t>
  </si>
  <si>
    <t>1.9</t>
  </si>
  <si>
    <t>1.10</t>
  </si>
  <si>
    <t xml:space="preserve">3. </t>
  </si>
  <si>
    <t xml:space="preserve">5. </t>
  </si>
  <si>
    <t xml:space="preserve">6. </t>
  </si>
  <si>
    <t>na léky vydané na recepty celkem:</t>
  </si>
  <si>
    <t>7.1</t>
  </si>
  <si>
    <t>7.1.1</t>
  </si>
  <si>
    <t>7.1.2</t>
  </si>
  <si>
    <t>7.2</t>
  </si>
  <si>
    <t>na zdravotnické prostředky vydané na poukazy celkem</t>
  </si>
  <si>
    <t>8.1</t>
  </si>
  <si>
    <t>8.2</t>
  </si>
  <si>
    <t>9.</t>
  </si>
  <si>
    <t>10.</t>
  </si>
  <si>
    <t xml:space="preserve">II. </t>
  </si>
  <si>
    <t>III.</t>
  </si>
  <si>
    <t>v přepočtu na 1 pojištěnce</t>
  </si>
  <si>
    <t>Kč</t>
  </si>
  <si>
    <t>skutečnost</t>
  </si>
  <si>
    <t>11.</t>
  </si>
  <si>
    <t xml:space="preserve">% </t>
  </si>
  <si>
    <t>ZPP</t>
  </si>
  <si>
    <t>Očekávaná</t>
  </si>
  <si>
    <t>12.</t>
  </si>
  <si>
    <t>1.2.1</t>
  </si>
  <si>
    <t>1.2.2</t>
  </si>
  <si>
    <t>1.5.1</t>
  </si>
  <si>
    <t>1.5.2</t>
  </si>
  <si>
    <t>2.1.1</t>
  </si>
  <si>
    <t>2.1.2</t>
  </si>
  <si>
    <t>2.1.3</t>
  </si>
  <si>
    <t>2.1.4</t>
  </si>
  <si>
    <t>2.1.5</t>
  </si>
  <si>
    <t>2.5</t>
  </si>
  <si>
    <t>8.1.1</t>
  </si>
  <si>
    <t>8.1.2</t>
  </si>
  <si>
    <t>3.1</t>
  </si>
  <si>
    <t>3.2</t>
  </si>
  <si>
    <t>očekávaná</t>
  </si>
  <si>
    <t>ostatní</t>
  </si>
  <si>
    <t>1.7.1</t>
  </si>
  <si>
    <t>111 - VZP ČR</t>
  </si>
  <si>
    <t>201 - VoZP ČR</t>
  </si>
  <si>
    <t>205 - ČPZP</t>
  </si>
  <si>
    <t>207 - OZP</t>
  </si>
  <si>
    <t>209 - ZPŠ</t>
  </si>
  <si>
    <t>211 - ZP MV ČR</t>
  </si>
  <si>
    <t>213 - RBP</t>
  </si>
  <si>
    <t>ZZP celkem</t>
  </si>
  <si>
    <t>ZP celkem</t>
  </si>
  <si>
    <t>skuteč.</t>
  </si>
  <si>
    <t>Počet pojištěnců</t>
  </si>
  <si>
    <t>Měrná</t>
  </si>
  <si>
    <t>jednotka</t>
  </si>
  <si>
    <t xml:space="preserve">Náklady na léčení cizinců v ČR </t>
  </si>
  <si>
    <t>počet</t>
  </si>
  <si>
    <t>3.</t>
  </si>
  <si>
    <t>Průměrné náklady na 1 ošetřeného cizince</t>
  </si>
  <si>
    <t xml:space="preserve">Kč  </t>
  </si>
  <si>
    <t>%</t>
  </si>
  <si>
    <t>Všeobecná zdravotní pojišťovna ČR</t>
  </si>
  <si>
    <t>Vojenská zdravotní pojišťovna ČR</t>
  </si>
  <si>
    <t>Oborová zdravotní pojišťovna</t>
  </si>
  <si>
    <t>Zaměstnanecká pojišťovna Škoda</t>
  </si>
  <si>
    <t>Revírní bratrská pokladna, zdravotní pojišťovna</t>
  </si>
  <si>
    <t>Vyjádřeno počtem výkazů.</t>
  </si>
  <si>
    <t>Náklady na preventivní zdravotní péči čerpané z fondu prevence</t>
  </si>
  <si>
    <t xml:space="preserve">Kód </t>
  </si>
  <si>
    <t>ZP</t>
  </si>
  <si>
    <r>
      <t xml:space="preserve"> Náklady na preventivní zdravotní péči čerpané celkem v tis. Kč</t>
    </r>
    <r>
      <rPr>
        <b/>
        <vertAlign val="superscript"/>
        <sz val="10"/>
        <rFont val="Arial CE"/>
        <family val="2"/>
        <charset val="238"/>
      </rPr>
      <t xml:space="preserve"> </t>
    </r>
  </si>
  <si>
    <t>Zdravotní pojišťovna MV ČR</t>
  </si>
  <si>
    <t>Celkem ZP</t>
  </si>
  <si>
    <t>Průměrný počet pojištěnců (osob)</t>
  </si>
  <si>
    <t>Propočet nákladů na preventivní zdravotní péči na jednoho pojištěnce ročně v Kč</t>
  </si>
  <si>
    <t>Propočet nákladů na zdravotní programy na jednoho pojištěnce ročně v Kč</t>
  </si>
  <si>
    <t>Náklady na ozdravné pobyty celkem v tis. Kč</t>
  </si>
  <si>
    <t>Propočet nákladů na ozdravné pobyty na jednoho pojištěnce ročně v Kč</t>
  </si>
  <si>
    <t>Zdravotní péče čerpaná nad rámec v. z. p. z jiných zdrojů celkem v tis. Kč</t>
  </si>
  <si>
    <t xml:space="preserve">          FPÚPP</t>
  </si>
  <si>
    <t>Česká průmyslová zdravotní pojišťovna</t>
  </si>
  <si>
    <t>Celkem ZZP</t>
  </si>
  <si>
    <t>Náklady na zdravotní programy celkem v tis. Kč</t>
  </si>
  <si>
    <t>Ostatní činnosti</t>
  </si>
  <si>
    <t>Poznámka:</t>
  </si>
  <si>
    <t>1.5.3</t>
  </si>
  <si>
    <t>1.5.4</t>
  </si>
  <si>
    <t>1.6.1</t>
  </si>
  <si>
    <r>
      <t xml:space="preserve">rehabilitační </t>
    </r>
    <r>
      <rPr>
        <sz val="8"/>
        <rFont val="Arial CE"/>
        <family val="2"/>
        <charset val="238"/>
      </rPr>
      <t>(OD 00022, OD 00025, OD 00027)</t>
    </r>
  </si>
  <si>
    <r>
      <t xml:space="preserve">pneumologie a ftizeologie </t>
    </r>
    <r>
      <rPr>
        <sz val="8"/>
        <rFont val="Arial CE"/>
        <family val="2"/>
        <charset val="238"/>
      </rPr>
      <t>(TRN) (OD 00023, OD 00028)</t>
    </r>
  </si>
  <si>
    <r>
      <t xml:space="preserve">lůžka ve speciálních lůžkových zařízeních hospicového typu </t>
    </r>
    <r>
      <rPr>
        <sz val="8"/>
        <rFont val="Arial CE"/>
        <family val="2"/>
        <charset val="238"/>
      </rPr>
      <t>(OD 00030)</t>
    </r>
  </si>
  <si>
    <r>
      <t xml:space="preserve">na zdravotnickou záchrannou službu </t>
    </r>
    <r>
      <rPr>
        <sz val="8"/>
        <rFont val="Arial CE"/>
        <family val="2"/>
        <charset val="238"/>
      </rPr>
      <t>(odbornost 709, zdravotnická zařízení nevykazující žádný kód ošetřovacího dne)</t>
    </r>
    <r>
      <rPr>
        <sz val="9"/>
        <rFont val="Arial CE"/>
        <family val="2"/>
        <charset val="238"/>
      </rPr>
      <t xml:space="preserve"> </t>
    </r>
  </si>
  <si>
    <r>
      <t xml:space="preserve">finanční prostředky (vratky) podle § 16b zák. č. 48/1997 Sb.  </t>
    </r>
    <r>
      <rPr>
        <b/>
        <vertAlign val="superscript"/>
        <sz val="9"/>
        <rFont val="Arial CE"/>
        <family val="2"/>
        <charset val="238"/>
      </rPr>
      <t xml:space="preserve">   </t>
    </r>
  </si>
  <si>
    <r>
      <t xml:space="preserve">náklady na očkovací látky podle zákona č. 48/1997 Sb., ve znění pozdějších předpisů  </t>
    </r>
    <r>
      <rPr>
        <b/>
        <vertAlign val="superscript"/>
        <sz val="9"/>
        <rFont val="Arial CE"/>
        <family val="2"/>
        <charset val="238"/>
      </rPr>
      <t xml:space="preserve"> </t>
    </r>
  </si>
  <si>
    <t xml:space="preserve">Česká průmyslová zdravotní pojišťovna   </t>
  </si>
  <si>
    <t>Ř</t>
  </si>
  <si>
    <t xml:space="preserve">Česká průmyslová zdravotní pojišťovna  </t>
  </si>
  <si>
    <t xml:space="preserve">Česká průmyslová zdravotní pojišťovna </t>
  </si>
  <si>
    <t>v tom: FPZÚZP</t>
  </si>
  <si>
    <t>z toho: domácí péče odbornost 925</t>
  </si>
  <si>
    <r>
      <t xml:space="preserve">akutní lůžková péče </t>
    </r>
    <r>
      <rPr>
        <sz val="8"/>
        <rFont val="Arial CE"/>
        <family val="2"/>
        <charset val="238"/>
      </rPr>
      <t xml:space="preserve">(doklady 02, 02s, 03, 03s a 06 s vazbou na doklad 02 "Metodiky pro pořizování a předávání dokladů")  </t>
    </r>
  </si>
  <si>
    <r>
      <t xml:space="preserve">ostatní </t>
    </r>
    <r>
      <rPr>
        <sz val="8"/>
        <rFont val="Arial CE"/>
        <family val="2"/>
        <charset val="238"/>
      </rPr>
      <t>(LSPP, přeprava atd., tj. zbývající služby neuvedené v ř. 2.1.1, 2.1.2 a 2.1.3)</t>
    </r>
  </si>
  <si>
    <t xml:space="preserve">na lázeňskou léčebně rehabilitační péči </t>
  </si>
  <si>
    <t>na služby v ozdravovnách</t>
  </si>
  <si>
    <r>
      <t xml:space="preserve">na přepravu </t>
    </r>
    <r>
      <rPr>
        <sz val="8"/>
        <rFont val="Arial CE"/>
        <family val="2"/>
        <charset val="238"/>
      </rPr>
      <t>(zahrnuje zdravotnickou dopravní službu vč. individuální přepravy, nezahrnuje se přeprava z ř. 2)</t>
    </r>
  </si>
  <si>
    <r>
      <t xml:space="preserve">předepsané u poskytovatelů ambulantní péče </t>
    </r>
    <r>
      <rPr>
        <sz val="8"/>
        <rFont val="Arial CE"/>
        <family val="2"/>
        <charset val="238"/>
      </rPr>
      <t>(samostatní ambulantní PZS)</t>
    </r>
  </si>
  <si>
    <t xml:space="preserve">předepsané u poskytovatelů lůžkové péče </t>
  </si>
  <si>
    <t>Rok 2013</t>
  </si>
  <si>
    <t>Struktura nákladů na zdravotní služby podle jednotlivých segmentů</t>
  </si>
  <si>
    <t>217 - ZP M - A</t>
  </si>
  <si>
    <t>217*</t>
  </si>
  <si>
    <t>* do 30/9 2012</t>
  </si>
  <si>
    <t>Pozn.: Ke dni 1.10.2012 byla ZP M-A sloučena s ČPZP.</t>
  </si>
  <si>
    <t>Zdravotní pojišťovna METAL - ALIANCE *</t>
  </si>
  <si>
    <t>K4</t>
  </si>
  <si>
    <t xml:space="preserve"> </t>
  </si>
  <si>
    <t>v tom:</t>
  </si>
  <si>
    <r>
      <t xml:space="preserve">Náklady na zdravotní služby celkem čerpané z oddílu A </t>
    </r>
    <r>
      <rPr>
        <sz val="9"/>
        <rFont val="Arial CE"/>
        <family val="2"/>
        <charset val="238"/>
      </rPr>
      <t>(tabulka č. 2, oddíl A III., ř. 1)</t>
    </r>
    <r>
      <rPr>
        <b/>
        <sz val="9"/>
        <rFont val="Arial CE"/>
        <family val="2"/>
        <charset val="238"/>
      </rPr>
      <t xml:space="preserve"> základního fondu zdravotního pojištění včetně dohadných položek zúčtované v daném období 
</t>
    </r>
    <r>
      <rPr>
        <sz val="9"/>
        <rFont val="Arial CE"/>
        <family val="2"/>
        <charset val="238"/>
      </rPr>
      <t>(součet ř. 1–12)</t>
    </r>
  </si>
  <si>
    <r>
      <t xml:space="preserve">na ambulantní  péči celkem  </t>
    </r>
    <r>
      <rPr>
        <sz val="9"/>
        <rFont val="Arial CE"/>
        <family val="2"/>
        <charset val="238"/>
      </rPr>
      <t>(poskytovatelé zdravotních služeb nevykazující žádný kód ošetřovacího dne, zahrnují se náklady na zvlášť účtované léčivé přípravky, zvlášť účtovaný materiál, s výjimkou nákladů na léky na recepty a zdravotnické prostředky vydané na poukazy)</t>
    </r>
  </si>
  <si>
    <r>
      <t xml:space="preserve">na zdravotní péči v oboru zubní lékařství </t>
    </r>
    <r>
      <rPr>
        <sz val="9"/>
        <rFont val="Arial CE"/>
        <family val="2"/>
        <charset val="238"/>
      </rPr>
      <t>(odbornosti 014–015, 019)</t>
    </r>
  </si>
  <si>
    <r>
      <t xml:space="preserve">na zdravotní péči v oboru všeobecné praktické lékařství a praktické lékařství pro děti a dorost </t>
    </r>
    <r>
      <rPr>
        <sz val="9"/>
        <rFont val="Arial CE"/>
        <family val="2"/>
        <charset val="238"/>
      </rPr>
      <t>(odbornosti 001, 002)</t>
    </r>
  </si>
  <si>
    <t>na zdravotní péči v oboru všeobecné praktické lékařství (odbornost 001)</t>
  </si>
  <si>
    <t>na zdravotní péči v oboru praktické lékařství pro děti a dorost (odbornost 002)</t>
  </si>
  <si>
    <r>
      <t xml:space="preserve">na zdravotní péči v oboru gynekologie a porodnictví </t>
    </r>
    <r>
      <rPr>
        <sz val="9"/>
        <rFont val="Arial CE"/>
        <family val="2"/>
        <charset val="238"/>
      </rPr>
      <t xml:space="preserve">(odbornosti 603, 604) </t>
    </r>
  </si>
  <si>
    <r>
      <t>na léčebně rehabilitační péči</t>
    </r>
    <r>
      <rPr>
        <sz val="9"/>
        <rFont val="Arial CE"/>
        <family val="2"/>
        <charset val="238"/>
      </rPr>
      <t xml:space="preserve"> (odbornost 902)</t>
    </r>
  </si>
  <si>
    <r>
      <t>na diagnostickou péči</t>
    </r>
    <r>
      <rPr>
        <sz val="9"/>
        <rFont val="Arial CE"/>
        <family val="2"/>
        <charset val="238"/>
      </rPr>
      <t xml:space="preserve"> (odb. 222, 801–805, 806, 807, 808, 809, 812–823)</t>
    </r>
  </si>
  <si>
    <t>laboratoře (odbornosti 801–805, 222, 812–822)</t>
  </si>
  <si>
    <t>radiologie a zobrazovací metody (odbornost 809 a 806)</t>
  </si>
  <si>
    <t>soudní lékařství (odbornost 808)</t>
  </si>
  <si>
    <t>patologie (odbornost 807 + 823)</t>
  </si>
  <si>
    <r>
      <t>na domácí péči</t>
    </r>
    <r>
      <rPr>
        <sz val="9"/>
        <rFont val="Arial CE"/>
        <family val="2"/>
        <charset val="238"/>
      </rPr>
      <t xml:space="preserve"> (odbornost 925, 911, 914, 916 a 921) </t>
    </r>
  </si>
  <si>
    <r>
      <t xml:space="preserve">na specializovanou ambulantní  péči </t>
    </r>
    <r>
      <rPr>
        <sz val="9"/>
        <rFont val="Arial CE"/>
        <family val="2"/>
        <charset val="238"/>
      </rPr>
      <t>(odbornosti neuvedené v ř. 1.1–1.6 a neuvedené v řádku 2)</t>
    </r>
  </si>
  <si>
    <t>z toho: léčivé přípravky hrazené pouze poskytovatelům zdravotních služeb poskytujícím péči na specializovaných pracovištích (viz § 15 zákona č. 48/1997 Sb. a  vyhlášku č. 376/2011 Sb.)</t>
  </si>
  <si>
    <r>
      <t xml:space="preserve">na zdravotní péči poskytovatelů zdravotních služeb poskytnutou osobám umístěným u nich z jiných než zdravotních důvodů </t>
    </r>
    <r>
      <rPr>
        <sz val="9"/>
        <rFont val="Arial CE"/>
        <family val="2"/>
        <charset val="238"/>
      </rPr>
      <t>(§ 22 písm. c) zákona č. 48/1997 Sb.,o veřejném zdravotním pojištění a o změně a doplnění některých souvisejících zákonů (dále jen zákon č. 48/1997 Sb.) (odbornost 913)</t>
    </r>
  </si>
  <si>
    <r>
      <t xml:space="preserve">na zdravotní péči poskytnutou v zařízeních sociálních služeb </t>
    </r>
    <r>
      <rPr>
        <sz val="9"/>
        <rFont val="Arial CE"/>
        <family val="2"/>
        <charset val="238"/>
      </rPr>
      <t>(§ 22 písm d) zákona č. 48/1997 Sb., ve znění zákona č. 109/2006 Sb.)  (všechny nasml. odb. kromě 913)</t>
    </r>
  </si>
  <si>
    <r>
      <t xml:space="preserve">na  lůžkovou zdravotní péči celkem </t>
    </r>
    <r>
      <rPr>
        <sz val="9"/>
        <rFont val="Arial CE"/>
        <family val="2"/>
        <charset val="238"/>
      </rPr>
      <t>(poskytovatelé zdravotních služeb vykazující kód ošetřovacího dne, zahrnují se náklady na zvlášť účtované léčivé přípravky, zvlášť účtovaný materiál, paušál na léky i případně nasmlouvané služby ambulantní, stomatologickou a přepravu provozovanou v rámci lůžkového PZS s výjimkou nákladů na léky na recepty a zdravotnických prostředků vydaných na poukazy)</t>
    </r>
  </si>
  <si>
    <r>
      <t xml:space="preserve">na ošetřovatelskou a rehabilitační péči poskytnutou v zařízeních sociálních služeb </t>
    </r>
    <r>
      <rPr>
        <sz val="9"/>
        <rFont val="Arial CE"/>
        <family val="2"/>
        <charset val="238"/>
      </rPr>
      <t>(§ 22 písm. e) zákona č. 48/1997 Sb., ve znění zákona č. 109/2006 Sb.)  (odbornost 913)</t>
    </r>
  </si>
  <si>
    <t>samostatní poskytovatelé  lůžkové, ambulantní a jednodenní péče (nemocnice)</t>
  </si>
  <si>
    <r>
      <t xml:space="preserve">ambulantní péče </t>
    </r>
    <r>
      <rPr>
        <sz val="8"/>
        <rFont val="Arial CE"/>
        <family val="2"/>
        <charset val="238"/>
      </rPr>
      <t xml:space="preserve">(doklady 01, 01s, 03, 03s, 06 bez vazby na hospitalizační doklad 02 "Metodiky pro pořizování 
a předávání dokladů")   </t>
    </r>
  </si>
  <si>
    <r>
      <t xml:space="preserve">následná lůžková péče </t>
    </r>
    <r>
      <rPr>
        <sz val="8"/>
        <rFont val="Arial CE"/>
        <family val="2"/>
        <charset val="238"/>
      </rPr>
      <t>(OD 00005, příp. 00024)</t>
    </r>
  </si>
  <si>
    <r>
      <t>léčivé přípravky hrazené pouze poskytovatelům zdravotních služeb poskytujícím péči na specializovaných pracovištích</t>
    </r>
    <r>
      <rPr>
        <sz val="8"/>
        <rFont val="Arial CE"/>
        <charset val="238"/>
      </rPr>
      <t xml:space="preserve"> (viz § 15 zákona č. 48/1997 Sb. a  vyhlášku č. 376/2011 Sb.)</t>
    </r>
  </si>
  <si>
    <r>
      <t xml:space="preserve">psychiatrické </t>
    </r>
    <r>
      <rPr>
        <sz val="8"/>
        <rFont val="Arial CE"/>
        <family val="2"/>
        <charset val="238"/>
      </rPr>
      <t>(OD 00021, OD 00026)</t>
    </r>
  </si>
  <si>
    <r>
      <t>samostatní poskytovatelé zdravotních služeb vykazující kód ošetřovacího dne  00024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(léčebny dlouhodobě nemocných)</t>
    </r>
  </si>
  <si>
    <r>
      <t>samostatní poskytovatelé zdravotních služeb vykazující kód ošetřovacího dne 00005</t>
    </r>
    <r>
      <rPr>
        <sz val="9"/>
        <rFont val="Arial CE"/>
        <charset val="238"/>
      </rPr>
      <t xml:space="preserve"> </t>
    </r>
    <r>
      <rPr>
        <sz val="8"/>
        <rFont val="Arial CE"/>
        <charset val="238"/>
      </rPr>
      <t>(ošetřovatelská lůžka)</t>
    </r>
  </si>
  <si>
    <t>komplexní lázeňská léčebně rehabilitační péče</t>
  </si>
  <si>
    <t>příspěvková lázeňská léčebně rehabilitační péče</t>
  </si>
  <si>
    <t xml:space="preserve">u poskytovatele v oboru všeobecné praktické lékařství a praktické lékařství pro děti a dorost </t>
  </si>
  <si>
    <t>u poskytovatele specializované ambulantní péče</t>
  </si>
  <si>
    <r>
      <t xml:space="preserve">na léčení v zahraničí podle §1 odst. 4 písm. b) vyhlášky o fondech </t>
    </r>
    <r>
      <rPr>
        <vertAlign val="superscript"/>
        <sz val="9"/>
        <rFont val="Arial CE"/>
        <charset val="238"/>
      </rPr>
      <t>1)</t>
    </r>
  </si>
  <si>
    <r>
      <t xml:space="preserve">samostatní poskytovatelé lůžkové následné péče OD 00021, OD 00022, OD 00023, OD 00025, OD 00026, OD 00027, OD 00028 </t>
    </r>
    <r>
      <rPr>
        <sz val="8"/>
        <rFont val="Arial CE"/>
        <family val="2"/>
        <charset val="238"/>
      </rPr>
      <t>(odborné léčebné ústavy s výjimkou PZS uvedených v řádku 2.3 a 2.4)</t>
    </r>
    <r>
      <rPr>
        <b/>
        <sz val="9"/>
        <rFont val="Arial CE"/>
        <charset val="238"/>
      </rPr>
      <t>, OD 00029</t>
    </r>
  </si>
  <si>
    <r>
      <t xml:space="preserve">ostatní náklady na zdravotní služby </t>
    </r>
    <r>
      <rPr>
        <sz val="8"/>
        <rFont val="Arial CE"/>
        <family val="2"/>
        <charset val="238"/>
      </rPr>
      <t>(které nelze zařadit do předchozích bodů – do vysvětlivek uvést, co zahrnují)</t>
    </r>
  </si>
  <si>
    <r>
      <t xml:space="preserve">Náklady na zlepšení zdravotních služeb čerpané z jiných fondů </t>
    </r>
    <r>
      <rPr>
        <vertAlign val="superscript"/>
        <sz val="10"/>
        <rFont val="Arial CE"/>
        <charset val="238"/>
      </rPr>
      <t>2)</t>
    </r>
  </si>
  <si>
    <r>
      <t>Náklady na zdravotní služby celkem</t>
    </r>
    <r>
      <rPr>
        <sz val="9"/>
        <rFont val="Arial CE"/>
        <charset val="238"/>
      </rPr>
      <t xml:space="preserve"> (součet ř. I. + ř. II.)</t>
    </r>
  </si>
  <si>
    <t>Rok 2014</t>
  </si>
  <si>
    <t>ZPP 2014/</t>
  </si>
  <si>
    <t>oček. skut. 2013</t>
  </si>
  <si>
    <t>oček. skuteč. 2013</t>
  </si>
  <si>
    <t>ZPP 2014</t>
  </si>
  <si>
    <t>Údaje oč. skut. 2013 a ZPP 2014 vychází z návrhů ZPP 2014 jednotlivých ZP.</t>
  </si>
  <si>
    <t>1)</t>
  </si>
  <si>
    <t>Údaj vychází z oddílu A III ř. 1.1 tabulky č. 2.</t>
  </si>
  <si>
    <t>2)</t>
  </si>
  <si>
    <t>Údaj vychází z oddílu A III ř. 1 tabulky č. 7 mínus údaje oddílu A II ř. 4 tabulky č. 7 plus údaje oddílu A III ř. 5 tabulky č. 7 plus údaje oddílu A III ř. 1 tabulek č. 9 a 10.</t>
  </si>
  <si>
    <r>
      <t xml:space="preserve">celkem včetně paušální platby </t>
    </r>
    <r>
      <rPr>
        <b/>
        <vertAlign val="superscript"/>
        <sz val="9"/>
        <rFont val="Arial CE"/>
        <charset val="238"/>
      </rPr>
      <t>1)</t>
    </r>
    <r>
      <rPr>
        <b/>
        <sz val="9"/>
        <rFont val="Arial CE"/>
        <family val="2"/>
        <charset val="238"/>
      </rPr>
      <t xml:space="preserve">:  </t>
    </r>
    <r>
      <rPr>
        <b/>
        <vertAlign val="superscript"/>
        <sz val="9"/>
        <rFont val="Arial CE"/>
        <family val="2"/>
        <charset val="238"/>
      </rPr>
      <t xml:space="preserve"> </t>
    </r>
  </si>
  <si>
    <r>
      <t xml:space="preserve">Počet ošetřených cizinců celkem 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)</t>
    </r>
    <r>
      <rPr>
        <b/>
        <vertAlign val="superscript"/>
        <sz val="9"/>
        <rFont val="Arial CE"/>
        <charset val="238"/>
      </rPr>
      <t xml:space="preserve"> </t>
    </r>
    <r>
      <rPr>
        <b/>
        <sz val="9"/>
        <rFont val="Arial CE"/>
        <family val="2"/>
        <charset val="238"/>
      </rPr>
      <t xml:space="preserve"> </t>
    </r>
  </si>
  <si>
    <t xml:space="preserve">Zdravotní pojišťovna METAL - ALIANCE </t>
  </si>
  <si>
    <t>Zdravotní pojišťovna METAL - ALIANCE</t>
  </si>
  <si>
    <t>oč. skut.2013</t>
  </si>
  <si>
    <t>Údaje vychází z oddílu A III (ř. 6 + ř. 7) tabulky č. 2.</t>
  </si>
  <si>
    <t>Poznámky:</t>
  </si>
  <si>
    <t>oč. skut. 2013</t>
  </si>
  <si>
    <t xml:space="preserve">* ZP M-A se k 1.10.2012 sloučila s ČPZP. 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</si>
</sst>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0.0%"/>
    <numFmt numFmtId="165" formatCode="0.0"/>
    <numFmt numFmtId="166" formatCode="#,##0.0"/>
    <numFmt numFmtId="167" formatCode="_(* #,##0.00_);_(* \(#,##0.00\);_(* &quot;-&quot;??_);_(@_)"/>
  </numFmts>
  <fonts count="39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MS Sans Serif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Arial CE"/>
      <charset val="238"/>
    </font>
    <font>
      <b/>
      <sz val="9"/>
      <color indexed="10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 CE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37" fillId="0" borderId="0"/>
    <xf numFmtId="0" fontId="38" fillId="0" borderId="0"/>
    <xf numFmtId="0" fontId="1" fillId="0" borderId="0"/>
  </cellStyleXfs>
  <cellXfs count="654">
    <xf numFmtId="0" fontId="0" fillId="0" borderId="0" xfId="0"/>
    <xf numFmtId="0" fontId="5" fillId="0" borderId="0" xfId="4" applyFont="1"/>
    <xf numFmtId="0" fontId="3" fillId="0" borderId="0" xfId="4" applyFont="1" applyFill="1" applyAlignment="1">
      <alignment vertical="center" wrapText="1"/>
    </xf>
    <xf numFmtId="0" fontId="3" fillId="0" borderId="0" xfId="4" applyFont="1" applyAlignment="1">
      <alignment horizontal="left" vertical="center" wrapText="1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top" wrapText="1"/>
    </xf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 indent="1"/>
    </xf>
    <xf numFmtId="0" fontId="5" fillId="0" borderId="3" xfId="5" applyFont="1" applyBorder="1" applyAlignment="1">
      <alignment horizontal="left" vertical="center" wrapText="1" indent="1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center" vertical="top"/>
    </xf>
    <xf numFmtId="0" fontId="9" fillId="0" borderId="3" xfId="4" applyFont="1" applyBorder="1" applyAlignment="1">
      <alignment horizontal="center" vertical="center" wrapText="1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top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/>
    <xf numFmtId="0" fontId="3" fillId="0" borderId="0" xfId="4" applyFont="1" applyFill="1"/>
    <xf numFmtId="0" fontId="3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left" vertical="center" wrapText="1" indent="1"/>
    </xf>
    <xf numFmtId="0" fontId="3" fillId="2" borderId="4" xfId="4" applyFont="1" applyFill="1" applyBorder="1" applyAlignment="1">
      <alignment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 wrapText="1" indent="1"/>
    </xf>
    <xf numFmtId="0" fontId="3" fillId="2" borderId="6" xfId="4" applyFont="1" applyFill="1" applyBorder="1" applyAlignment="1">
      <alignment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/>
    </xf>
    <xf numFmtId="0" fontId="11" fillId="0" borderId="7" xfId="4" applyFont="1" applyBorder="1" applyAlignment="1">
      <alignment horizontal="left" vertical="center" wrapText="1" indent="1"/>
    </xf>
    <xf numFmtId="0" fontId="3" fillId="2" borderId="3" xfId="4" applyFont="1" applyFill="1" applyBorder="1" applyAlignment="1">
      <alignment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indent="1"/>
    </xf>
    <xf numFmtId="0" fontId="12" fillId="2" borderId="9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vertical="center" wrapText="1"/>
    </xf>
    <xf numFmtId="0" fontId="3" fillId="0" borderId="0" xfId="4" applyFont="1" applyAlignment="1">
      <alignment vertical="center" wrapText="1"/>
    </xf>
    <xf numFmtId="0" fontId="3" fillId="2" borderId="0" xfId="4" applyFont="1" applyFill="1" applyAlignment="1">
      <alignment vertical="center" wrapText="1"/>
    </xf>
    <xf numFmtId="0" fontId="3" fillId="0" borderId="3" xfId="4" applyFont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15" fillId="0" borderId="0" xfId="4" applyFont="1"/>
    <xf numFmtId="0" fontId="3" fillId="0" borderId="0" xfId="4" applyFont="1" applyBorder="1" applyAlignment="1"/>
    <xf numFmtId="0" fontId="13" fillId="0" borderId="0" xfId="0" applyFont="1"/>
    <xf numFmtId="0" fontId="12" fillId="2" borderId="10" xfId="5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vertical="center" wrapText="1"/>
    </xf>
    <xf numFmtId="0" fontId="3" fillId="2" borderId="10" xfId="4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6" fillId="0" borderId="6" xfId="0" applyFont="1" applyBorder="1"/>
    <xf numFmtId="3" fontId="6" fillId="0" borderId="6" xfId="0" applyNumberFormat="1" applyFont="1" applyBorder="1" applyAlignment="1">
      <alignment horizontal="right" indent="1"/>
    </xf>
    <xf numFmtId="0" fontId="6" fillId="0" borderId="15" xfId="0" applyFont="1" applyBorder="1"/>
    <xf numFmtId="0" fontId="6" fillId="0" borderId="4" xfId="0" applyFont="1" applyBorder="1"/>
    <xf numFmtId="0" fontId="6" fillId="0" borderId="13" xfId="0" applyFont="1" applyBorder="1"/>
    <xf numFmtId="0" fontId="5" fillId="0" borderId="8" xfId="0" applyFont="1" applyBorder="1" applyAlignment="1">
      <alignment horizontal="center"/>
    </xf>
    <xf numFmtId="0" fontId="5" fillId="0" borderId="16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8" xfId="0" applyFont="1" applyBorder="1"/>
    <xf numFmtId="0" fontId="18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6" fillId="0" borderId="16" xfId="0" applyFont="1" applyBorder="1"/>
    <xf numFmtId="0" fontId="5" fillId="0" borderId="21" xfId="0" applyFont="1" applyBorder="1"/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0" fillId="0" borderId="0" xfId="0" applyNumberFormat="1"/>
    <xf numFmtId="0" fontId="14" fillId="0" borderId="0" xfId="4" applyFont="1" applyFill="1" applyAlignment="1">
      <alignment horizontal="center"/>
    </xf>
    <xf numFmtId="0" fontId="14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horizontal="center"/>
    </xf>
    <xf numFmtId="0" fontId="15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center" wrapText="1"/>
    </xf>
    <xf numFmtId="0" fontId="20" fillId="0" borderId="0" xfId="4" applyFont="1"/>
    <xf numFmtId="0" fontId="10" fillId="0" borderId="0" xfId="4" applyFont="1"/>
    <xf numFmtId="0" fontId="10" fillId="0" borderId="0" xfId="4" applyFont="1" applyFill="1" applyAlignment="1">
      <alignment horizontal="left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 indent="1"/>
    </xf>
    <xf numFmtId="0" fontId="5" fillId="0" borderId="9" xfId="5" applyFont="1" applyFill="1" applyBorder="1" applyAlignment="1">
      <alignment horizontal="left" vertical="center" wrapText="1" indent="1"/>
    </xf>
    <xf numFmtId="0" fontId="3" fillId="0" borderId="4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left" vertical="center" wrapText="1" indent="1"/>
    </xf>
    <xf numFmtId="0" fontId="3" fillId="0" borderId="6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 indent="1"/>
    </xf>
    <xf numFmtId="0" fontId="3" fillId="0" borderId="3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left" vertical="center" wrapText="1" indent="1"/>
    </xf>
    <xf numFmtId="0" fontId="5" fillId="0" borderId="0" xfId="5" applyFont="1" applyFill="1" applyBorder="1" applyAlignment="1">
      <alignment horizontal="left" vertical="center" wrapText="1" indent="1"/>
    </xf>
    <xf numFmtId="0" fontId="5" fillId="0" borderId="0" xfId="4" applyFont="1" applyFill="1" applyBorder="1" applyAlignment="1">
      <alignment horizontal="left" vertical="center" wrapText="1" indent="1"/>
    </xf>
    <xf numFmtId="0" fontId="12" fillId="2" borderId="0" xfId="5" applyFont="1" applyFill="1" applyBorder="1" applyAlignment="1">
      <alignment horizontal="center" vertical="center" wrapText="1"/>
    </xf>
    <xf numFmtId="0" fontId="3" fillId="0" borderId="0" xfId="4" applyFont="1" applyBorder="1"/>
    <xf numFmtId="0" fontId="5" fillId="0" borderId="7" xfId="5" applyFont="1" applyBorder="1" applyAlignment="1">
      <alignment horizontal="center" vertical="top" wrapText="1"/>
    </xf>
    <xf numFmtId="0" fontId="5" fillId="0" borderId="7" xfId="5" applyFont="1" applyBorder="1" applyAlignment="1">
      <alignment horizontal="left" vertical="top" wrapText="1" indent="1"/>
    </xf>
    <xf numFmtId="0" fontId="12" fillId="2" borderId="35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3" fontId="0" fillId="0" borderId="0" xfId="0" applyNumberFormat="1" applyBorder="1"/>
    <xf numFmtId="0" fontId="5" fillId="0" borderId="9" xfId="5" applyFont="1" applyBorder="1" applyAlignment="1">
      <alignment horizontal="center" vertical="top" wrapText="1"/>
    </xf>
    <xf numFmtId="0" fontId="5" fillId="0" borderId="12" xfId="5" applyFont="1" applyFill="1" applyBorder="1" applyAlignment="1">
      <alignment horizontal="left" vertical="center" wrapText="1" indent="1"/>
    </xf>
    <xf numFmtId="0" fontId="0" fillId="0" borderId="37" xfId="0" applyBorder="1"/>
    <xf numFmtId="0" fontId="0" fillId="0" borderId="39" xfId="0" applyBorder="1"/>
    <xf numFmtId="0" fontId="5" fillId="0" borderId="6" xfId="5" applyFont="1" applyBorder="1" applyAlignment="1">
      <alignment horizontal="center" vertical="top" wrapText="1"/>
    </xf>
    <xf numFmtId="0" fontId="11" fillId="0" borderId="3" xfId="4" applyFont="1" applyBorder="1" applyAlignment="1">
      <alignment horizontal="left" vertical="center" wrapText="1" indent="1"/>
    </xf>
    <xf numFmtId="0" fontId="13" fillId="0" borderId="4" xfId="5" applyFont="1" applyBorder="1" applyAlignment="1">
      <alignment horizontal="center" vertical="top" wrapText="1"/>
    </xf>
    <xf numFmtId="49" fontId="5" fillId="0" borderId="7" xfId="5" applyNumberFormat="1" applyFont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11" fillId="0" borderId="4" xfId="4" applyFont="1" applyBorder="1" applyAlignment="1">
      <alignment horizontal="left" vertical="center" wrapText="1" indent="1"/>
    </xf>
    <xf numFmtId="0" fontId="11" fillId="0" borderId="6" xfId="4" applyFont="1" applyBorder="1" applyAlignment="1">
      <alignment horizontal="left" vertical="center" wrapText="1" indent="1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Fill="1" applyBorder="1" applyAlignment="1">
      <alignment horizontal="left" vertical="center" wrapText="1" indent="1"/>
    </xf>
    <xf numFmtId="0" fontId="12" fillId="2" borderId="8" xfId="5" applyFont="1" applyFill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left" vertical="center" wrapText="1" indent="1"/>
    </xf>
    <xf numFmtId="0" fontId="21" fillId="2" borderId="12" xfId="5" applyFont="1" applyFill="1" applyBorder="1" applyAlignment="1">
      <alignment horizontal="center" vertical="center" wrapText="1"/>
    </xf>
    <xf numFmtId="0" fontId="21" fillId="2" borderId="19" xfId="5" applyFont="1" applyFill="1" applyBorder="1" applyAlignment="1">
      <alignment horizontal="center" vertical="center" wrapText="1"/>
    </xf>
    <xf numFmtId="49" fontId="5" fillId="0" borderId="8" xfId="5" applyNumberFormat="1" applyFont="1" applyFill="1" applyBorder="1" applyAlignment="1">
      <alignment horizontal="center"/>
    </xf>
    <xf numFmtId="0" fontId="12" fillId="2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left" vertical="center" wrapText="1" indent="1"/>
    </xf>
    <xf numFmtId="0" fontId="5" fillId="0" borderId="9" xfId="5" applyFont="1" applyBorder="1" applyAlignment="1">
      <alignment horizontal="left" vertical="center" wrapText="1" indent="1"/>
    </xf>
    <xf numFmtId="49" fontId="18" fillId="0" borderId="1" xfId="5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3" fontId="5" fillId="0" borderId="29" xfId="5" applyNumberFormat="1" applyFont="1" applyBorder="1" applyAlignment="1">
      <alignment horizontal="right"/>
    </xf>
    <xf numFmtId="3" fontId="5" fillId="0" borderId="44" xfId="5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165" fontId="24" fillId="0" borderId="4" xfId="0" applyNumberFormat="1" applyFont="1" applyBorder="1"/>
    <xf numFmtId="165" fontId="24" fillId="0" borderId="6" xfId="0" applyNumberFormat="1" applyFont="1" applyBorder="1"/>
    <xf numFmtId="3" fontId="24" fillId="0" borderId="8" xfId="0" applyNumberFormat="1" applyFont="1" applyBorder="1"/>
    <xf numFmtId="0" fontId="24" fillId="0" borderId="8" xfId="0" applyFont="1" applyBorder="1"/>
    <xf numFmtId="3" fontId="13" fillId="0" borderId="36" xfId="0" applyNumberFormat="1" applyFont="1" applyBorder="1"/>
    <xf numFmtId="3" fontId="13" fillId="0" borderId="50" xfId="0" applyNumberFormat="1" applyFont="1" applyBorder="1"/>
    <xf numFmtId="3" fontId="13" fillId="0" borderId="51" xfId="0" applyNumberFormat="1" applyFont="1" applyBorder="1"/>
    <xf numFmtId="3" fontId="29" fillId="0" borderId="27" xfId="5" applyNumberFormat="1" applyFont="1" applyFill="1" applyBorder="1" applyAlignment="1">
      <alignment horizontal="right"/>
    </xf>
    <xf numFmtId="3" fontId="18" fillId="0" borderId="52" xfId="5" applyNumberFormat="1" applyFont="1" applyFill="1" applyBorder="1" applyAlignment="1">
      <alignment horizontal="right"/>
    </xf>
    <xf numFmtId="3" fontId="29" fillId="0" borderId="52" xfId="5" applyNumberFormat="1" applyFont="1" applyFill="1" applyBorder="1" applyAlignment="1">
      <alignment horizontal="right"/>
    </xf>
    <xf numFmtId="166" fontId="29" fillId="0" borderId="33" xfId="0" applyNumberFormat="1" applyFont="1" applyBorder="1" applyAlignment="1">
      <alignment horizontal="right"/>
    </xf>
    <xf numFmtId="166" fontId="29" fillId="0" borderId="43" xfId="0" applyNumberFormat="1" applyFont="1" applyBorder="1" applyAlignment="1">
      <alignment horizontal="right"/>
    </xf>
    <xf numFmtId="166" fontId="29" fillId="0" borderId="56" xfId="0" applyNumberFormat="1" applyFont="1" applyBorder="1" applyAlignment="1">
      <alignment horizontal="right"/>
    </xf>
    <xf numFmtId="166" fontId="29" fillId="0" borderId="57" xfId="0" applyNumberFormat="1" applyFont="1" applyBorder="1" applyAlignment="1">
      <alignment horizontal="right"/>
    </xf>
    <xf numFmtId="166" fontId="18" fillId="0" borderId="56" xfId="0" applyNumberFormat="1" applyFont="1" applyBorder="1" applyAlignment="1">
      <alignment horizontal="right"/>
    </xf>
    <xf numFmtId="166" fontId="18" fillId="0" borderId="57" xfId="0" applyNumberFormat="1" applyFont="1" applyBorder="1" applyAlignment="1">
      <alignment horizontal="right"/>
    </xf>
    <xf numFmtId="3" fontId="18" fillId="0" borderId="44" xfId="5" applyNumberFormat="1" applyFont="1" applyFill="1" applyBorder="1" applyAlignment="1">
      <alignment horizontal="right"/>
    </xf>
    <xf numFmtId="3" fontId="18" fillId="0" borderId="47" xfId="5" applyNumberFormat="1" applyFont="1" applyFill="1" applyBorder="1" applyAlignment="1">
      <alignment horizontal="right"/>
    </xf>
    <xf numFmtId="166" fontId="5" fillId="0" borderId="56" xfId="0" applyNumberFormat="1" applyFont="1" applyBorder="1" applyAlignment="1">
      <alignment horizontal="right"/>
    </xf>
    <xf numFmtId="3" fontId="29" fillId="0" borderId="44" xfId="5" applyNumberFormat="1" applyFont="1" applyFill="1" applyBorder="1" applyAlignment="1">
      <alignment horizontal="right"/>
    </xf>
    <xf numFmtId="166" fontId="5" fillId="0" borderId="43" xfId="0" applyNumberFormat="1" applyFont="1" applyBorder="1" applyAlignment="1">
      <alignment horizontal="right"/>
    </xf>
    <xf numFmtId="3" fontId="18" fillId="0" borderId="47" xfId="5" applyNumberFormat="1" applyFont="1" applyBorder="1" applyAlignment="1">
      <alignment horizontal="left" indent="1"/>
    </xf>
    <xf numFmtId="3" fontId="29" fillId="0" borderId="62" xfId="5" applyNumberFormat="1" applyFont="1" applyFill="1" applyBorder="1" applyAlignment="1">
      <alignment horizontal="right"/>
    </xf>
    <xf numFmtId="3" fontId="29" fillId="0" borderId="47" xfId="5" applyNumberFormat="1" applyFont="1" applyFill="1" applyBorder="1" applyAlignment="1">
      <alignment horizontal="right"/>
    </xf>
    <xf numFmtId="3" fontId="29" fillId="0" borderId="55" xfId="5" applyNumberFormat="1" applyFont="1" applyFill="1" applyBorder="1" applyAlignment="1">
      <alignment horizontal="right"/>
    </xf>
    <xf numFmtId="166" fontId="29" fillId="0" borderId="63" xfId="0" applyNumberFormat="1" applyFont="1" applyBorder="1" applyAlignment="1">
      <alignment horizontal="right"/>
    </xf>
    <xf numFmtId="3" fontId="18" fillId="0" borderId="29" xfId="4" applyNumberFormat="1" applyFont="1" applyBorder="1"/>
    <xf numFmtId="3" fontId="18" fillId="0" borderId="64" xfId="5" applyNumberFormat="1" applyFont="1" applyFill="1" applyBorder="1" applyAlignment="1">
      <alignment horizontal="right"/>
    </xf>
    <xf numFmtId="165" fontId="18" fillId="0" borderId="65" xfId="5" applyNumberFormat="1" applyFont="1" applyFill="1" applyBorder="1" applyAlignment="1">
      <alignment horizontal="right"/>
    </xf>
    <xf numFmtId="3" fontId="18" fillId="0" borderId="66" xfId="4" applyNumberFormat="1" applyFont="1" applyBorder="1"/>
    <xf numFmtId="165" fontId="18" fillId="0" borderId="43" xfId="5" applyNumberFormat="1" applyFont="1" applyFill="1" applyBorder="1" applyAlignment="1">
      <alignment horizontal="right"/>
    </xf>
    <xf numFmtId="3" fontId="18" fillId="0" borderId="59" xfId="4" applyNumberFormat="1" applyFont="1" applyBorder="1"/>
    <xf numFmtId="3" fontId="18" fillId="0" borderId="55" xfId="5" applyNumberFormat="1" applyFont="1" applyFill="1" applyBorder="1" applyAlignment="1">
      <alignment horizontal="right"/>
    </xf>
    <xf numFmtId="165" fontId="18" fillId="0" borderId="57" xfId="5" applyNumberFormat="1" applyFont="1" applyFill="1" applyBorder="1" applyAlignment="1">
      <alignment horizontal="right"/>
    </xf>
    <xf numFmtId="3" fontId="18" fillId="0" borderId="27" xfId="4" applyNumberFormat="1" applyFont="1" applyBorder="1"/>
    <xf numFmtId="165" fontId="18" fillId="0" borderId="33" xfId="5" applyNumberFormat="1" applyFont="1" applyFill="1" applyBorder="1" applyAlignment="1">
      <alignment horizontal="right"/>
    </xf>
    <xf numFmtId="3" fontId="18" fillId="0" borderId="48" xfId="4" applyNumberFormat="1" applyFont="1" applyBorder="1"/>
    <xf numFmtId="3" fontId="18" fillId="0" borderId="60" xfId="5" applyNumberFormat="1" applyFont="1" applyFill="1" applyBorder="1" applyAlignment="1">
      <alignment horizontal="right"/>
    </xf>
    <xf numFmtId="165" fontId="18" fillId="0" borderId="67" xfId="5" applyNumberFormat="1" applyFont="1" applyFill="1" applyBorder="1" applyAlignment="1">
      <alignment horizontal="right"/>
    </xf>
    <xf numFmtId="3" fontId="18" fillId="0" borderId="68" xfId="4" applyNumberFormat="1" applyFont="1" applyBorder="1"/>
    <xf numFmtId="3" fontId="18" fillId="0" borderId="68" xfId="5" applyNumberFormat="1" applyFont="1" applyBorder="1" applyAlignment="1">
      <alignment horizontal="left" indent="1"/>
    </xf>
    <xf numFmtId="165" fontId="18" fillId="0" borderId="56" xfId="5" applyNumberFormat="1" applyFont="1" applyFill="1" applyBorder="1" applyAlignment="1">
      <alignment horizontal="right"/>
    </xf>
    <xf numFmtId="3" fontId="18" fillId="0" borderId="53" xfId="5" applyNumberFormat="1" applyFont="1" applyFill="1" applyBorder="1" applyAlignment="1">
      <alignment horizontal="right"/>
    </xf>
    <xf numFmtId="165" fontId="18" fillId="0" borderId="69" xfId="5" applyNumberFormat="1" applyFont="1" applyFill="1" applyBorder="1" applyAlignment="1">
      <alignment horizontal="right"/>
    </xf>
    <xf numFmtId="3" fontId="18" fillId="0" borderId="70" xfId="4" applyNumberFormat="1" applyFont="1" applyBorder="1"/>
    <xf numFmtId="3" fontId="18" fillId="0" borderId="29" xfId="5" applyNumberFormat="1" applyFont="1" applyBorder="1" applyAlignment="1">
      <alignment horizontal="left" indent="1"/>
    </xf>
    <xf numFmtId="3" fontId="18" fillId="0" borderId="44" xfId="5" applyNumberFormat="1" applyFont="1" applyBorder="1" applyAlignment="1">
      <alignment horizontal="left" indent="1"/>
    </xf>
    <xf numFmtId="164" fontId="18" fillId="0" borderId="65" xfId="5" applyNumberFormat="1" applyFont="1" applyBorder="1" applyAlignment="1">
      <alignment horizontal="left" indent="1"/>
    </xf>
    <xf numFmtId="3" fontId="18" fillId="0" borderId="66" xfId="5" applyNumberFormat="1" applyFont="1" applyBorder="1" applyAlignment="1">
      <alignment horizontal="left" indent="1"/>
    </xf>
    <xf numFmtId="3" fontId="18" fillId="0" borderId="64" xfId="5" applyNumberFormat="1" applyFont="1" applyBorder="1" applyAlignment="1">
      <alignment horizontal="left" indent="1"/>
    </xf>
    <xf numFmtId="164" fontId="18" fillId="0" borderId="43" xfId="5" applyNumberFormat="1" applyFont="1" applyBorder="1" applyAlignment="1">
      <alignment horizontal="left" indent="1"/>
    </xf>
    <xf numFmtId="3" fontId="18" fillId="0" borderId="60" xfId="4" applyNumberFormat="1" applyFont="1" applyBorder="1"/>
    <xf numFmtId="3" fontId="18" fillId="0" borderId="53" xfId="4" applyNumberFormat="1" applyFont="1" applyBorder="1"/>
    <xf numFmtId="0" fontId="18" fillId="0" borderId="54" xfId="4" applyFont="1" applyBorder="1" applyAlignment="1">
      <alignment horizontal="left" indent="1"/>
    </xf>
    <xf numFmtId="0" fontId="18" fillId="0" borderId="71" xfId="4" applyFont="1" applyBorder="1" applyAlignment="1">
      <alignment horizontal="left" indent="1"/>
    </xf>
    <xf numFmtId="3" fontId="18" fillId="0" borderId="71" xfId="5" applyNumberFormat="1" applyFont="1" applyFill="1" applyBorder="1" applyAlignment="1">
      <alignment horizontal="right"/>
    </xf>
    <xf numFmtId="0" fontId="18" fillId="0" borderId="61" xfId="4" applyFont="1" applyBorder="1" applyAlignment="1">
      <alignment horizontal="left" indent="1"/>
    </xf>
    <xf numFmtId="3" fontId="18" fillId="0" borderId="64" xfId="4" applyNumberFormat="1" applyFont="1" applyBorder="1"/>
    <xf numFmtId="0" fontId="18" fillId="0" borderId="72" xfId="4" applyFont="1" applyBorder="1" applyAlignment="1">
      <alignment horizontal="left" indent="1"/>
    </xf>
    <xf numFmtId="3" fontId="18" fillId="0" borderId="73" xfId="4" applyNumberFormat="1" applyFont="1" applyBorder="1"/>
    <xf numFmtId="3" fontId="18" fillId="0" borderId="72" xfId="4" applyNumberFormat="1" applyFont="1" applyBorder="1"/>
    <xf numFmtId="3" fontId="6" fillId="0" borderId="1" xfId="0" applyNumberFormat="1" applyFont="1" applyBorder="1" applyAlignment="1">
      <alignment horizontal="right" vertical="center"/>
    </xf>
    <xf numFmtId="165" fontId="16" fillId="0" borderId="1" xfId="0" applyNumberFormat="1" applyFont="1" applyBorder="1"/>
    <xf numFmtId="3" fontId="16" fillId="0" borderId="1" xfId="0" applyNumberFormat="1" applyFont="1" applyBorder="1"/>
    <xf numFmtId="3" fontId="6" fillId="0" borderId="1" xfId="0" applyNumberFormat="1" applyFont="1" applyBorder="1" applyAlignment="1"/>
    <xf numFmtId="3" fontId="6" fillId="0" borderId="1" xfId="0" applyNumberFormat="1" applyFont="1" applyBorder="1"/>
    <xf numFmtId="3" fontId="18" fillId="0" borderId="9" xfId="0" applyNumberFormat="1" applyFont="1" applyBorder="1"/>
    <xf numFmtId="165" fontId="18" fillId="0" borderId="9" xfId="0" applyNumberFormat="1" applyFont="1" applyBorder="1"/>
    <xf numFmtId="3" fontId="18" fillId="0" borderId="19" xfId="0" applyNumberFormat="1" applyFont="1" applyBorder="1"/>
    <xf numFmtId="165" fontId="18" fillId="0" borderId="19" xfId="0" applyNumberFormat="1" applyFont="1" applyBorder="1"/>
    <xf numFmtId="3" fontId="18" fillId="0" borderId="22" xfId="0" applyNumberFormat="1" applyFont="1" applyBorder="1"/>
    <xf numFmtId="3" fontId="30" fillId="0" borderId="1" xfId="0" applyNumberFormat="1" applyFont="1" applyBorder="1" applyAlignment="1">
      <alignment vertical="center"/>
    </xf>
    <xf numFmtId="0" fontId="6" fillId="0" borderId="1" xfId="0" applyFont="1" applyBorder="1"/>
    <xf numFmtId="166" fontId="29" fillId="3" borderId="33" xfId="0" applyNumberFormat="1" applyFont="1" applyFill="1" applyBorder="1" applyAlignment="1">
      <alignment horizontal="right"/>
    </xf>
    <xf numFmtId="166" fontId="30" fillId="3" borderId="43" xfId="0" applyNumberFormat="1" applyFont="1" applyFill="1" applyBorder="1" applyAlignment="1">
      <alignment horizontal="right"/>
    </xf>
    <xf numFmtId="166" fontId="29" fillId="3" borderId="56" xfId="0" applyNumberFormat="1" applyFont="1" applyFill="1" applyBorder="1" applyAlignment="1">
      <alignment horizontal="right"/>
    </xf>
    <xf numFmtId="166" fontId="30" fillId="3" borderId="56" xfId="0" applyNumberFormat="1" applyFont="1" applyFill="1" applyBorder="1" applyAlignment="1">
      <alignment horizontal="right"/>
    </xf>
    <xf numFmtId="166" fontId="29" fillId="3" borderId="57" xfId="0" applyNumberFormat="1" applyFont="1" applyFill="1" applyBorder="1" applyAlignment="1">
      <alignment horizontal="right"/>
    </xf>
    <xf numFmtId="166" fontId="6" fillId="3" borderId="56" xfId="0" applyNumberFormat="1" applyFont="1" applyFill="1" applyBorder="1" applyAlignment="1">
      <alignment horizontal="right"/>
    </xf>
    <xf numFmtId="166" fontId="18" fillId="3" borderId="56" xfId="0" applyNumberFormat="1" applyFont="1" applyFill="1" applyBorder="1" applyAlignment="1">
      <alignment horizontal="right"/>
    </xf>
    <xf numFmtId="166" fontId="16" fillId="3" borderId="56" xfId="0" applyNumberFormat="1" applyFont="1" applyFill="1" applyBorder="1" applyAlignment="1">
      <alignment horizontal="right"/>
    </xf>
    <xf numFmtId="166" fontId="18" fillId="3" borderId="57" xfId="0" applyNumberFormat="1" applyFont="1" applyFill="1" applyBorder="1" applyAlignment="1">
      <alignment horizontal="right"/>
    </xf>
    <xf numFmtId="166" fontId="29" fillId="3" borderId="43" xfId="0" applyNumberFormat="1" applyFont="1" applyFill="1" applyBorder="1" applyAlignment="1">
      <alignment horizontal="right"/>
    </xf>
    <xf numFmtId="166" fontId="30" fillId="3" borderId="61" xfId="0" applyNumberFormat="1" applyFont="1" applyFill="1" applyBorder="1" applyAlignment="1">
      <alignment horizontal="right"/>
    </xf>
    <xf numFmtId="3" fontId="1" fillId="3" borderId="74" xfId="3" applyNumberFormat="1" applyFont="1" applyFill="1" applyBorder="1"/>
    <xf numFmtId="0" fontId="34" fillId="0" borderId="0" xfId="0" applyFont="1" applyBorder="1"/>
    <xf numFmtId="3" fontId="18" fillId="3" borderId="44" xfId="5" applyNumberFormat="1" applyFont="1" applyFill="1" applyBorder="1" applyAlignment="1">
      <alignment horizontal="right"/>
    </xf>
    <xf numFmtId="165" fontId="18" fillId="3" borderId="65" xfId="5" applyNumberFormat="1" applyFont="1" applyFill="1" applyBorder="1" applyAlignment="1">
      <alignment horizontal="right"/>
    </xf>
    <xf numFmtId="3" fontId="16" fillId="3" borderId="47" xfId="5" applyNumberFormat="1" applyFont="1" applyFill="1" applyBorder="1" applyAlignment="1">
      <alignment horizontal="right"/>
    </xf>
    <xf numFmtId="165" fontId="16" fillId="3" borderId="67" xfId="5" applyNumberFormat="1" applyFont="1" applyFill="1" applyBorder="1" applyAlignment="1">
      <alignment horizontal="right"/>
    </xf>
    <xf numFmtId="3" fontId="16" fillId="3" borderId="55" xfId="5" applyNumberFormat="1" applyFont="1" applyFill="1" applyBorder="1" applyAlignment="1">
      <alignment horizontal="right"/>
    </xf>
    <xf numFmtId="165" fontId="16" fillId="3" borderId="69" xfId="5" applyNumberFormat="1" applyFont="1" applyFill="1" applyBorder="1" applyAlignment="1">
      <alignment horizontal="right"/>
    </xf>
    <xf numFmtId="3" fontId="16" fillId="3" borderId="44" xfId="5" applyNumberFormat="1" applyFont="1" applyFill="1" applyBorder="1" applyAlignment="1">
      <alignment horizontal="right"/>
    </xf>
    <xf numFmtId="165" fontId="16" fillId="3" borderId="44" xfId="5" applyNumberFormat="1" applyFont="1" applyFill="1" applyBorder="1" applyAlignment="1">
      <alignment horizontal="right"/>
    </xf>
    <xf numFmtId="165" fontId="16" fillId="3" borderId="47" xfId="5" applyNumberFormat="1" applyFont="1" applyFill="1" applyBorder="1" applyAlignment="1">
      <alignment horizontal="right"/>
    </xf>
    <xf numFmtId="0" fontId="16" fillId="3" borderId="71" xfId="4" applyFont="1" applyFill="1" applyBorder="1" applyAlignment="1">
      <alignment horizontal="left" indent="1"/>
    </xf>
    <xf numFmtId="3" fontId="18" fillId="3" borderId="55" xfId="5" applyNumberFormat="1" applyFont="1" applyFill="1" applyBorder="1" applyAlignment="1">
      <alignment horizontal="right"/>
    </xf>
    <xf numFmtId="165" fontId="18" fillId="3" borderId="55" xfId="5" applyNumberFormat="1" applyFont="1" applyFill="1" applyBorder="1" applyAlignment="1">
      <alignment horizontal="right"/>
    </xf>
    <xf numFmtId="3" fontId="18" fillId="3" borderId="52" xfId="5" applyNumberFormat="1" applyFont="1" applyFill="1" applyBorder="1" applyAlignment="1">
      <alignment horizontal="right"/>
    </xf>
    <xf numFmtId="165" fontId="18" fillId="3" borderId="52" xfId="5" applyNumberFormat="1" applyFont="1" applyFill="1" applyBorder="1" applyAlignment="1">
      <alignment horizontal="right"/>
    </xf>
    <xf numFmtId="0" fontId="29" fillId="0" borderId="9" xfId="0" applyFont="1" applyBorder="1"/>
    <xf numFmtId="0" fontId="5" fillId="0" borderId="0" xfId="0" applyFont="1" applyBorder="1" applyAlignment="1">
      <alignment horizontal="center"/>
    </xf>
    <xf numFmtId="3" fontId="16" fillId="0" borderId="0" xfId="0" applyNumberFormat="1" applyFont="1" applyBorder="1"/>
    <xf numFmtId="165" fontId="16" fillId="0" borderId="0" xfId="0" applyNumberFormat="1" applyFont="1" applyBorder="1"/>
    <xf numFmtId="0" fontId="5" fillId="0" borderId="12" xfId="0" applyFont="1" applyBorder="1"/>
    <xf numFmtId="3" fontId="16" fillId="0" borderId="12" xfId="0" applyNumberFormat="1" applyFont="1" applyBorder="1"/>
    <xf numFmtId="165" fontId="16" fillId="0" borderId="12" xfId="0" applyNumberFormat="1" applyFont="1" applyBorder="1"/>
    <xf numFmtId="0" fontId="18" fillId="0" borderId="9" xfId="0" applyFont="1" applyBorder="1" applyAlignment="1">
      <alignment horizontal="center"/>
    </xf>
    <xf numFmtId="0" fontId="24" fillId="3" borderId="9" xfId="0" applyFont="1" applyFill="1" applyBorder="1"/>
    <xf numFmtId="0" fontId="24" fillId="3" borderId="3" xfId="0" applyFont="1" applyFill="1" applyBorder="1"/>
    <xf numFmtId="3" fontId="25" fillId="3" borderId="9" xfId="0" applyNumberFormat="1" applyFont="1" applyFill="1" applyBorder="1"/>
    <xf numFmtId="165" fontId="25" fillId="3" borderId="3" xfId="0" applyNumberFormat="1" applyFont="1" applyFill="1" applyBorder="1"/>
    <xf numFmtId="3" fontId="16" fillId="3" borderId="9" xfId="0" applyNumberFormat="1" applyFont="1" applyFill="1" applyBorder="1"/>
    <xf numFmtId="165" fontId="16" fillId="3" borderId="9" xfId="0" applyNumberFormat="1" applyFont="1" applyFill="1" applyBorder="1"/>
    <xf numFmtId="3" fontId="29" fillId="3" borderId="73" xfId="5" applyNumberFormat="1" applyFont="1" applyFill="1" applyBorder="1" applyAlignment="1">
      <alignment horizontal="right"/>
    </xf>
    <xf numFmtId="3" fontId="30" fillId="3" borderId="64" xfId="5" applyNumberFormat="1" applyFont="1" applyFill="1" applyBorder="1" applyAlignment="1">
      <alignment horizontal="right"/>
    </xf>
    <xf numFmtId="3" fontId="29" fillId="3" borderId="60" xfId="5" applyNumberFormat="1" applyFont="1" applyFill="1" applyBorder="1" applyAlignment="1">
      <alignment horizontal="right"/>
    </xf>
    <xf numFmtId="3" fontId="30" fillId="3" borderId="60" xfId="5" applyNumberFormat="1" applyFont="1" applyFill="1" applyBorder="1" applyAlignment="1">
      <alignment horizontal="right"/>
    </xf>
    <xf numFmtId="3" fontId="30" fillId="3" borderId="60" xfId="0" applyNumberFormat="1" applyFont="1" applyFill="1" applyBorder="1" applyAlignment="1">
      <alignment horizontal="right" wrapText="1"/>
    </xf>
    <xf numFmtId="0" fontId="30" fillId="3" borderId="60" xfId="0" applyFont="1" applyFill="1" applyBorder="1" applyAlignment="1">
      <alignment horizontal="right" wrapText="1"/>
    </xf>
    <xf numFmtId="3" fontId="18" fillId="3" borderId="53" xfId="5" applyNumberFormat="1" applyFont="1" applyFill="1" applyBorder="1" applyAlignment="1">
      <alignment horizontal="right"/>
    </xf>
    <xf numFmtId="3" fontId="29" fillId="0" borderId="29" xfId="5" applyNumberFormat="1" applyFont="1" applyFill="1" applyBorder="1" applyAlignment="1">
      <alignment horizontal="right"/>
    </xf>
    <xf numFmtId="3" fontId="6" fillId="3" borderId="60" xfId="5" applyNumberFormat="1" applyFont="1" applyFill="1" applyBorder="1" applyAlignment="1">
      <alignment horizontal="right"/>
    </xf>
    <xf numFmtId="3" fontId="29" fillId="3" borderId="60" xfId="0" applyNumberFormat="1" applyFont="1" applyFill="1" applyBorder="1" applyAlignment="1">
      <alignment horizontal="right" wrapText="1"/>
    </xf>
    <xf numFmtId="3" fontId="29" fillId="3" borderId="53" xfId="0" applyNumberFormat="1" applyFont="1" applyFill="1" applyBorder="1" applyAlignment="1">
      <alignment horizontal="right" wrapText="1"/>
    </xf>
    <xf numFmtId="3" fontId="29" fillId="3" borderId="64" xfId="0" applyNumberFormat="1" applyFont="1" applyFill="1" applyBorder="1" applyAlignment="1">
      <alignment horizontal="right" wrapText="1"/>
    </xf>
    <xf numFmtId="0" fontId="29" fillId="3" borderId="60" xfId="0" applyFont="1" applyFill="1" applyBorder="1" applyAlignment="1">
      <alignment horizontal="right" wrapText="1"/>
    </xf>
    <xf numFmtId="0" fontId="29" fillId="3" borderId="72" xfId="0" applyFont="1" applyFill="1" applyBorder="1" applyAlignment="1">
      <alignment horizontal="right" wrapText="1"/>
    </xf>
    <xf numFmtId="3" fontId="29" fillId="3" borderId="73" xfId="0" applyNumberFormat="1" applyFont="1" applyFill="1" applyBorder="1" applyAlignment="1">
      <alignment horizontal="right" wrapText="1"/>
    </xf>
    <xf numFmtId="3" fontId="29" fillId="3" borderId="73" xfId="4" applyNumberFormat="1" applyFont="1" applyFill="1" applyBorder="1" applyAlignment="1">
      <alignment horizontal="right"/>
    </xf>
    <xf numFmtId="3" fontId="29" fillId="0" borderId="75" xfId="5" applyNumberFormat="1" applyFont="1" applyFill="1" applyBorder="1" applyAlignment="1">
      <alignment horizontal="right"/>
    </xf>
    <xf numFmtId="3" fontId="29" fillId="0" borderId="48" xfId="5" applyNumberFormat="1" applyFont="1" applyFill="1" applyBorder="1" applyAlignment="1">
      <alignment horizontal="right"/>
    </xf>
    <xf numFmtId="3" fontId="29" fillId="0" borderId="59" xfId="5" applyNumberFormat="1" applyFont="1" applyFill="1" applyBorder="1" applyAlignment="1">
      <alignment horizontal="right"/>
    </xf>
    <xf numFmtId="3" fontId="29" fillId="0" borderId="54" xfId="5" applyNumberFormat="1" applyFont="1" applyFill="1" applyBorder="1" applyAlignment="1">
      <alignment horizontal="right"/>
    </xf>
    <xf numFmtId="3" fontId="16" fillId="3" borderId="44" xfId="5" applyNumberFormat="1" applyFont="1" applyFill="1" applyBorder="1" applyAlignment="1">
      <alignment horizontal="left" indent="1"/>
    </xf>
    <xf numFmtId="164" fontId="16" fillId="3" borderId="65" xfId="5" applyNumberFormat="1" applyFont="1" applyFill="1" applyBorder="1" applyAlignment="1">
      <alignment horizontal="left" indent="1"/>
    </xf>
    <xf numFmtId="3" fontId="18" fillId="0" borderId="66" xfId="5" applyNumberFormat="1" applyFont="1" applyFill="1" applyBorder="1" applyAlignment="1">
      <alignment horizontal="right"/>
    </xf>
    <xf numFmtId="3" fontId="18" fillId="0" borderId="68" xfId="5" applyNumberFormat="1" applyFont="1" applyFill="1" applyBorder="1" applyAlignment="1">
      <alignment horizontal="right"/>
    </xf>
    <xf numFmtId="3" fontId="18" fillId="0" borderId="70" xfId="5" applyNumberFormat="1" applyFont="1" applyFill="1" applyBorder="1" applyAlignment="1">
      <alignment horizontal="right"/>
    </xf>
    <xf numFmtId="3" fontId="18" fillId="0" borderId="73" xfId="5" applyNumberFormat="1" applyFont="1" applyFill="1" applyBorder="1" applyAlignment="1">
      <alignment horizontal="right"/>
    </xf>
    <xf numFmtId="0" fontId="0" fillId="0" borderId="0" xfId="0" applyFill="1"/>
    <xf numFmtId="0" fontId="15" fillId="0" borderId="0" xfId="4" applyFont="1" applyFill="1" applyAlignment="1">
      <alignment horizontal="left" vertical="center" wrapText="1"/>
    </xf>
    <xf numFmtId="3" fontId="5" fillId="0" borderId="36" xfId="5" applyNumberFormat="1" applyFont="1" applyFill="1" applyBorder="1" applyAlignment="1"/>
    <xf numFmtId="3" fontId="5" fillId="0" borderId="49" xfId="5" applyNumberFormat="1" applyFont="1" applyFill="1" applyBorder="1" applyAlignment="1" applyProtection="1">
      <protection hidden="1"/>
    </xf>
    <xf numFmtId="3" fontId="5" fillId="0" borderId="49" xfId="5" applyNumberFormat="1" applyFont="1" applyFill="1" applyBorder="1" applyAlignment="1"/>
    <xf numFmtId="3" fontId="16" fillId="0" borderId="49" xfId="5" applyNumberFormat="1" applyFont="1" applyFill="1" applyBorder="1" applyAlignment="1"/>
    <xf numFmtId="3" fontId="5" fillId="0" borderId="80" xfId="5" applyNumberFormat="1" applyFont="1" applyFill="1" applyBorder="1" applyAlignment="1"/>
    <xf numFmtId="166" fontId="30" fillId="0" borderId="81" xfId="0" applyNumberFormat="1" applyFont="1" applyFill="1" applyBorder="1" applyAlignment="1"/>
    <xf numFmtId="3" fontId="5" fillId="0" borderId="80" xfId="5" applyNumberFormat="1" applyFont="1" applyFill="1" applyBorder="1" applyAlignment="1" applyProtection="1">
      <protection hidden="1"/>
    </xf>
    <xf numFmtId="166" fontId="29" fillId="0" borderId="81" xfId="0" applyNumberFormat="1" applyFont="1" applyFill="1" applyBorder="1" applyAlignment="1"/>
    <xf numFmtId="3" fontId="16" fillId="0" borderId="80" xfId="5" applyNumberFormat="1" applyFont="1" applyFill="1" applyBorder="1" applyAlignment="1"/>
    <xf numFmtId="3" fontId="5" fillId="0" borderId="82" xfId="5" applyNumberFormat="1" applyFont="1" applyFill="1" applyBorder="1" applyAlignment="1" applyProtection="1">
      <protection hidden="1"/>
    </xf>
    <xf numFmtId="3" fontId="5" fillId="0" borderId="83" xfId="5" applyNumberFormat="1" applyFont="1" applyFill="1" applyBorder="1" applyAlignment="1" applyProtection="1">
      <protection hidden="1"/>
    </xf>
    <xf numFmtId="166" fontId="29" fillId="0" borderId="84" xfId="0" applyNumberFormat="1" applyFont="1" applyFill="1" applyBorder="1" applyAlignment="1"/>
    <xf numFmtId="3" fontId="5" fillId="0" borderId="85" xfId="5" applyNumberFormat="1" applyFont="1" applyFill="1" applyBorder="1" applyAlignment="1"/>
    <xf numFmtId="166" fontId="30" fillId="0" borderId="86" xfId="0" applyNumberFormat="1" applyFont="1" applyFill="1" applyBorder="1" applyAlignment="1"/>
    <xf numFmtId="3" fontId="5" fillId="0" borderId="87" xfId="5" applyNumberFormat="1" applyFont="1" applyFill="1" applyBorder="1" applyAlignment="1" applyProtection="1">
      <protection hidden="1"/>
    </xf>
    <xf numFmtId="3" fontId="5" fillId="0" borderId="88" xfId="5" applyNumberFormat="1" applyFont="1" applyFill="1" applyBorder="1" applyAlignment="1" applyProtection="1">
      <protection hidden="1"/>
    </xf>
    <xf numFmtId="166" fontId="29" fillId="0" borderId="89" xfId="0" applyNumberFormat="1" applyFont="1" applyFill="1" applyBorder="1" applyAlignment="1"/>
    <xf numFmtId="3" fontId="6" fillId="0" borderId="80" xfId="5" applyNumberFormat="1" applyFont="1" applyFill="1" applyBorder="1" applyAlignment="1"/>
    <xf numFmtId="3" fontId="6" fillId="0" borderId="49" xfId="5" applyNumberFormat="1" applyFont="1" applyFill="1" applyBorder="1" applyAlignment="1"/>
    <xf numFmtId="3" fontId="6" fillId="0" borderId="80" xfId="5" applyNumberFormat="1" applyFont="1" applyFill="1" applyBorder="1" applyAlignment="1" applyProtection="1">
      <protection hidden="1"/>
    </xf>
    <xf numFmtId="3" fontId="6" fillId="0" borderId="49" xfId="5" applyNumberFormat="1" applyFont="1" applyFill="1" applyBorder="1" applyAlignment="1" applyProtection="1">
      <protection hidden="1"/>
    </xf>
    <xf numFmtId="166" fontId="18" fillId="0" borderId="81" xfId="0" applyNumberFormat="1" applyFont="1" applyFill="1" applyBorder="1" applyAlignment="1">
      <alignment horizontal="right"/>
    </xf>
    <xf numFmtId="166" fontId="18" fillId="0" borderId="84" xfId="0" applyNumberFormat="1" applyFont="1" applyFill="1" applyBorder="1" applyAlignment="1">
      <alignment horizontal="right"/>
    </xf>
    <xf numFmtId="3" fontId="5" fillId="0" borderId="77" xfId="5" applyNumberFormat="1" applyFont="1" applyFill="1" applyBorder="1" applyAlignment="1">
      <alignment horizontal="right"/>
    </xf>
    <xf numFmtId="3" fontId="5" fillId="0" borderId="78" xfId="5" applyNumberFormat="1" applyFont="1" applyFill="1" applyBorder="1" applyAlignment="1">
      <alignment horizontal="right"/>
    </xf>
    <xf numFmtId="3" fontId="5" fillId="0" borderId="80" xfId="5" applyNumberFormat="1" applyFont="1" applyFill="1" applyBorder="1" applyAlignment="1" applyProtection="1">
      <alignment horizontal="right"/>
      <protection hidden="1"/>
    </xf>
    <xf numFmtId="3" fontId="5" fillId="0" borderId="49" xfId="5" applyNumberFormat="1" applyFont="1" applyFill="1" applyBorder="1" applyAlignment="1" applyProtection="1">
      <alignment horizontal="right"/>
      <protection hidden="1"/>
    </xf>
    <xf numFmtId="3" fontId="5" fillId="0" borderId="80" xfId="5" applyNumberFormat="1" applyFont="1" applyFill="1" applyBorder="1" applyAlignment="1">
      <alignment horizontal="right"/>
    </xf>
    <xf numFmtId="3" fontId="5" fillId="0" borderId="49" xfId="5" applyNumberFormat="1" applyFont="1" applyFill="1" applyBorder="1" applyAlignment="1">
      <alignment horizontal="right"/>
    </xf>
    <xf numFmtId="3" fontId="16" fillId="0" borderId="80" xfId="5" applyNumberFormat="1" applyFont="1" applyFill="1" applyBorder="1" applyAlignment="1">
      <alignment horizontal="right"/>
    </xf>
    <xf numFmtId="3" fontId="16" fillId="0" borderId="49" xfId="5" applyNumberFormat="1" applyFont="1" applyFill="1" applyBorder="1" applyAlignment="1">
      <alignment horizontal="right"/>
    </xf>
    <xf numFmtId="3" fontId="5" fillId="0" borderId="82" xfId="5" applyNumberFormat="1" applyFont="1" applyFill="1" applyBorder="1" applyAlignment="1">
      <alignment horizontal="right"/>
    </xf>
    <xf numFmtId="3" fontId="5" fillId="0" borderId="83" xfId="5" applyNumberFormat="1" applyFont="1" applyFill="1" applyBorder="1" applyAlignment="1">
      <alignment horizontal="right"/>
    </xf>
    <xf numFmtId="3" fontId="16" fillId="0" borderId="77" xfId="5" applyNumberFormat="1" applyFont="1" applyFill="1" applyBorder="1" applyAlignment="1">
      <alignment horizontal="right"/>
    </xf>
    <xf numFmtId="3" fontId="16" fillId="0" borderId="78" xfId="5" applyNumberFormat="1" applyFont="1" applyFill="1" applyBorder="1" applyAlignment="1">
      <alignment horizontal="right"/>
    </xf>
    <xf numFmtId="166" fontId="16" fillId="0" borderId="79" xfId="0" applyNumberFormat="1" applyFont="1" applyFill="1" applyBorder="1" applyAlignment="1">
      <alignment horizontal="right"/>
    </xf>
    <xf numFmtId="3" fontId="16" fillId="0" borderId="80" xfId="5" applyNumberFormat="1" applyFont="1" applyFill="1" applyBorder="1" applyAlignment="1" applyProtection="1">
      <alignment horizontal="right"/>
      <protection hidden="1"/>
    </xf>
    <xf numFmtId="3" fontId="16" fillId="0" borderId="49" xfId="5" applyNumberFormat="1" applyFont="1" applyFill="1" applyBorder="1" applyAlignment="1" applyProtection="1">
      <alignment horizontal="right"/>
      <protection hidden="1"/>
    </xf>
    <xf numFmtId="166" fontId="16" fillId="0" borderId="81" xfId="0" applyNumberFormat="1" applyFont="1" applyFill="1" applyBorder="1" applyAlignment="1">
      <alignment horizontal="right"/>
    </xf>
    <xf numFmtId="3" fontId="5" fillId="0" borderId="38" xfId="5" applyNumberFormat="1" applyFont="1" applyFill="1" applyBorder="1" applyAlignment="1">
      <alignment horizontal="right"/>
    </xf>
    <xf numFmtId="166" fontId="29" fillId="0" borderId="79" xfId="0" applyNumberFormat="1" applyFont="1" applyFill="1" applyBorder="1" applyAlignment="1">
      <alignment horizontal="right"/>
    </xf>
    <xf numFmtId="166" fontId="29" fillId="0" borderId="81" xfId="0" applyNumberFormat="1" applyFont="1" applyFill="1" applyBorder="1" applyAlignment="1">
      <alignment horizontal="right"/>
    </xf>
    <xf numFmtId="3" fontId="5" fillId="0" borderId="90" xfId="5" applyNumberFormat="1" applyFont="1" applyFill="1" applyBorder="1" applyAlignment="1">
      <alignment horizontal="right"/>
    </xf>
    <xf numFmtId="166" fontId="30" fillId="0" borderId="91" xfId="0" applyNumberFormat="1" applyFont="1" applyFill="1" applyBorder="1" applyAlignment="1">
      <alignment horizontal="right"/>
    </xf>
    <xf numFmtId="3" fontId="5" fillId="0" borderId="87" xfId="5" applyNumberFormat="1" applyFont="1" applyFill="1" applyBorder="1" applyAlignment="1">
      <alignment horizontal="right"/>
    </xf>
    <xf numFmtId="3" fontId="5" fillId="0" borderId="88" xfId="5" applyNumberFormat="1" applyFont="1" applyFill="1" applyBorder="1" applyAlignment="1">
      <alignment horizontal="right"/>
    </xf>
    <xf numFmtId="166" fontId="29" fillId="0" borderId="89" xfId="0" applyNumberFormat="1" applyFont="1" applyFill="1" applyBorder="1" applyAlignment="1">
      <alignment horizontal="right"/>
    </xf>
    <xf numFmtId="3" fontId="5" fillId="0" borderId="87" xfId="4" applyNumberFormat="1" applyFont="1" applyFill="1" applyBorder="1" applyAlignment="1" applyProtection="1">
      <alignment horizontal="right"/>
      <protection hidden="1"/>
    </xf>
    <xf numFmtId="3" fontId="5" fillId="0" borderId="88" xfId="4" applyNumberFormat="1" applyFont="1" applyFill="1" applyBorder="1" applyAlignment="1" applyProtection="1">
      <alignment horizontal="right"/>
      <protection hidden="1"/>
    </xf>
    <xf numFmtId="0" fontId="6" fillId="0" borderId="94" xfId="5" applyFont="1" applyFill="1" applyBorder="1" applyAlignment="1">
      <alignment horizontal="left" vertical="top" wrapText="1"/>
    </xf>
    <xf numFmtId="0" fontId="5" fillId="0" borderId="49" xfId="5" applyFont="1" applyFill="1" applyBorder="1" applyAlignment="1">
      <alignment horizontal="left" vertical="top" wrapText="1"/>
    </xf>
    <xf numFmtId="0" fontId="6" fillId="0" borderId="49" xfId="5" applyFont="1" applyFill="1" applyBorder="1" applyAlignment="1">
      <alignment horizontal="left" vertical="top" wrapText="1" indent="2"/>
    </xf>
    <xf numFmtId="0" fontId="5" fillId="0" borderId="49" xfId="5" applyFont="1" applyFill="1" applyBorder="1" applyAlignment="1">
      <alignment horizontal="left" vertical="top" wrapText="1" indent="2"/>
    </xf>
    <xf numFmtId="0" fontId="6" fillId="0" borderId="49" xfId="5" applyFont="1" applyFill="1" applyBorder="1" applyAlignment="1">
      <alignment horizontal="left" vertical="top" wrapText="1" indent="4"/>
    </xf>
    <xf numFmtId="0" fontId="5" fillId="0" borderId="5" xfId="5" applyFont="1" applyFill="1" applyBorder="1" applyAlignment="1">
      <alignment horizontal="left" vertical="top" wrapText="1"/>
    </xf>
    <xf numFmtId="0" fontId="6" fillId="0" borderId="76" xfId="5" applyFont="1" applyFill="1" applyBorder="1" applyAlignment="1">
      <alignment horizontal="center" vertical="top" wrapText="1"/>
    </xf>
    <xf numFmtId="0" fontId="6" fillId="0" borderId="95" xfId="5" applyFont="1" applyFill="1" applyBorder="1" applyAlignment="1">
      <alignment horizontal="center" vertical="top" wrapText="1"/>
    </xf>
    <xf numFmtId="0" fontId="6" fillId="0" borderId="96" xfId="5" applyFont="1" applyFill="1" applyBorder="1" applyAlignment="1">
      <alignment horizontal="center" vertical="top" wrapText="1"/>
    </xf>
    <xf numFmtId="49" fontId="5" fillId="0" borderId="92" xfId="5" applyNumberFormat="1" applyFont="1" applyFill="1" applyBorder="1" applyAlignment="1">
      <alignment horizontal="center" vertical="top"/>
    </xf>
    <xf numFmtId="0" fontId="5" fillId="0" borderId="93" xfId="5" applyFont="1" applyFill="1" applyBorder="1" applyAlignment="1">
      <alignment horizontal="center" vertical="top" wrapText="1"/>
    </xf>
    <xf numFmtId="0" fontId="5" fillId="0" borderId="2" xfId="5" applyFont="1" applyFill="1" applyBorder="1" applyAlignment="1">
      <alignment horizontal="center" vertical="top" wrapText="1"/>
    </xf>
    <xf numFmtId="49" fontId="5" fillId="0" borderId="2" xfId="5" applyNumberFormat="1" applyFont="1" applyFill="1" applyBorder="1" applyAlignment="1">
      <alignment horizontal="center" vertical="top" wrapText="1"/>
    </xf>
    <xf numFmtId="49" fontId="6" fillId="0" borderId="2" xfId="5" applyNumberFormat="1" applyFont="1" applyFill="1" applyBorder="1" applyAlignment="1">
      <alignment horizontal="center" vertical="top" wrapText="1"/>
    </xf>
    <xf numFmtId="0" fontId="16" fillId="0" borderId="49" xfId="5" applyFont="1" applyFill="1" applyBorder="1" applyAlignment="1">
      <alignment horizontal="left" vertical="top" wrapText="1" indent="4"/>
    </xf>
    <xf numFmtId="0" fontId="18" fillId="0" borderId="49" xfId="5" applyFont="1" applyFill="1" applyBorder="1" applyAlignment="1">
      <alignment horizontal="left" vertical="top" wrapText="1" indent="2"/>
    </xf>
    <xf numFmtId="0" fontId="5" fillId="0" borderId="49" xfId="4" applyFont="1" applyFill="1" applyBorder="1" applyAlignment="1">
      <alignment horizontal="left" vertical="top" wrapText="1"/>
    </xf>
    <xf numFmtId="0" fontId="5" fillId="0" borderId="38" xfId="4" applyFont="1" applyFill="1" applyBorder="1" applyAlignment="1">
      <alignment horizontal="left" vertical="top" wrapText="1"/>
    </xf>
    <xf numFmtId="0" fontId="3" fillId="0" borderId="97" xfId="4" applyFont="1" applyFill="1" applyBorder="1" applyAlignment="1">
      <alignment horizontal="left" vertical="top" wrapText="1"/>
    </xf>
    <xf numFmtId="0" fontId="3" fillId="0" borderId="98" xfId="4" applyFont="1" applyFill="1" applyBorder="1" applyAlignment="1">
      <alignment horizontal="left" vertical="top" wrapText="1"/>
    </xf>
    <xf numFmtId="3" fontId="5" fillId="0" borderId="87" xfId="5" applyNumberFormat="1" applyFont="1" applyFill="1" applyBorder="1" applyAlignment="1" applyProtection="1">
      <alignment horizontal="right"/>
      <protection hidden="1"/>
    </xf>
    <xf numFmtId="3" fontId="5" fillId="0" borderId="88" xfId="5" applyNumberFormat="1" applyFont="1" applyFill="1" applyBorder="1" applyAlignment="1" applyProtection="1">
      <alignment horizontal="right"/>
      <protection hidden="1"/>
    </xf>
    <xf numFmtId="3" fontId="6" fillId="0" borderId="80" xfId="5" applyNumberFormat="1" applyFont="1" applyFill="1" applyBorder="1" applyAlignment="1" applyProtection="1">
      <alignment horizontal="right"/>
      <protection hidden="1"/>
    </xf>
    <xf numFmtId="3" fontId="6" fillId="0" borderId="49" xfId="5" applyNumberFormat="1" applyFont="1" applyFill="1" applyBorder="1" applyAlignment="1" applyProtection="1">
      <alignment horizontal="right"/>
      <protection hidden="1"/>
    </xf>
    <xf numFmtId="3" fontId="5" fillId="0" borderId="82" xfId="5" applyNumberFormat="1" applyFont="1" applyFill="1" applyBorder="1" applyAlignment="1" applyProtection="1">
      <alignment horizontal="right"/>
      <protection hidden="1"/>
    </xf>
    <xf numFmtId="3" fontId="5" fillId="0" borderId="83" xfId="5" applyNumberFormat="1" applyFont="1" applyFill="1" applyBorder="1" applyAlignment="1" applyProtection="1">
      <alignment horizontal="right"/>
      <protection hidden="1"/>
    </xf>
    <xf numFmtId="3" fontId="5" fillId="0" borderId="36" xfId="5" applyNumberFormat="1" applyFont="1" applyFill="1" applyBorder="1" applyAlignment="1">
      <alignment horizontal="right"/>
    </xf>
    <xf numFmtId="166" fontId="29" fillId="0" borderId="84" xfId="0" applyNumberFormat="1" applyFont="1" applyFill="1" applyBorder="1" applyAlignment="1">
      <alignment horizontal="right"/>
    </xf>
    <xf numFmtId="3" fontId="5" fillId="0" borderId="85" xfId="5" applyNumberFormat="1" applyFont="1" applyFill="1" applyBorder="1" applyAlignment="1">
      <alignment horizontal="right"/>
    </xf>
    <xf numFmtId="166" fontId="30" fillId="0" borderId="86" xfId="0" applyNumberFormat="1" applyFont="1" applyFill="1" applyBorder="1" applyAlignment="1">
      <alignment horizontal="right"/>
    </xf>
    <xf numFmtId="0" fontId="3" fillId="0" borderId="99" xfId="4" applyFont="1" applyBorder="1" applyAlignment="1">
      <alignment horizontal="center" vertical="center" wrapText="1"/>
    </xf>
    <xf numFmtId="0" fontId="3" fillId="0" borderId="100" xfId="4" applyFont="1" applyBorder="1" applyAlignment="1">
      <alignment horizontal="center" vertical="center" wrapText="1"/>
    </xf>
    <xf numFmtId="0" fontId="3" fillId="0" borderId="101" xfId="4" applyFont="1" applyBorder="1" applyAlignment="1">
      <alignment horizontal="center" vertical="center" wrapText="1"/>
    </xf>
    <xf numFmtId="0" fontId="3" fillId="0" borderId="102" xfId="4" applyFont="1" applyBorder="1" applyAlignment="1">
      <alignment horizontal="center" vertical="center" wrapText="1"/>
    </xf>
    <xf numFmtId="0" fontId="3" fillId="0" borderId="103" xfId="4" applyFont="1" applyBorder="1" applyAlignment="1">
      <alignment horizontal="center" vertical="center" wrapText="1"/>
    </xf>
    <xf numFmtId="0" fontId="3" fillId="0" borderId="104" xfId="4" applyFont="1" applyBorder="1" applyAlignment="1">
      <alignment horizontal="center" vertical="center" wrapText="1"/>
    </xf>
    <xf numFmtId="0" fontId="3" fillId="0" borderId="105" xfId="4" applyFont="1" applyBorder="1" applyAlignment="1">
      <alignment horizontal="center" vertical="center" wrapText="1"/>
    </xf>
    <xf numFmtId="0" fontId="9" fillId="0" borderId="98" xfId="4" applyFont="1" applyBorder="1" applyAlignment="1">
      <alignment horizontal="center" vertical="center" wrapText="1"/>
    </xf>
    <xf numFmtId="0" fontId="3" fillId="0" borderId="106" xfId="4" applyFont="1" applyBorder="1" applyAlignment="1">
      <alignment horizontal="center" vertical="center" wrapText="1"/>
    </xf>
    <xf numFmtId="0" fontId="3" fillId="0" borderId="99" xfId="4" applyFont="1" applyFill="1" applyBorder="1" applyAlignment="1">
      <alignment horizontal="right" wrapText="1"/>
    </xf>
    <xf numFmtId="0" fontId="3" fillId="0" borderId="100" xfId="4" applyFont="1" applyFill="1" applyBorder="1" applyAlignment="1">
      <alignment horizontal="right" wrapText="1"/>
    </xf>
    <xf numFmtId="0" fontId="3" fillId="0" borderId="101" xfId="4" applyFont="1" applyFill="1" applyBorder="1" applyAlignment="1">
      <alignment horizontal="right" wrapText="1"/>
    </xf>
    <xf numFmtId="0" fontId="3" fillId="0" borderId="102" xfId="4" applyFont="1" applyFill="1" applyBorder="1" applyAlignment="1">
      <alignment horizontal="right" wrapText="1"/>
    </xf>
    <xf numFmtId="0" fontId="3" fillId="0" borderId="103" xfId="4" applyFont="1" applyFill="1" applyBorder="1" applyAlignment="1">
      <alignment horizontal="right" wrapText="1"/>
    </xf>
    <xf numFmtId="0" fontId="3" fillId="0" borderId="104" xfId="4" applyFont="1" applyFill="1" applyBorder="1" applyAlignment="1">
      <alignment horizontal="right" wrapText="1"/>
    </xf>
    <xf numFmtId="0" fontId="3" fillId="0" borderId="105" xfId="4" applyFont="1" applyFill="1" applyBorder="1" applyAlignment="1">
      <alignment horizontal="right" wrapText="1"/>
    </xf>
    <xf numFmtId="0" fontId="9" fillId="0" borderId="98" xfId="4" applyFont="1" applyFill="1" applyBorder="1" applyAlignment="1">
      <alignment horizontal="right" wrapText="1"/>
    </xf>
    <xf numFmtId="0" fontId="3" fillId="0" borderId="106" xfId="4" applyFont="1" applyFill="1" applyBorder="1" applyAlignment="1">
      <alignment horizontal="right" wrapText="1"/>
    </xf>
    <xf numFmtId="3" fontId="5" fillId="0" borderId="36" xfId="5" applyNumberFormat="1" applyFont="1" applyFill="1" applyBorder="1" applyAlignment="1">
      <alignment horizontal="left" vertical="top"/>
    </xf>
    <xf numFmtId="3" fontId="5" fillId="0" borderId="49" xfId="5" applyNumberFormat="1" applyFont="1" applyFill="1" applyBorder="1" applyAlignment="1">
      <alignment horizontal="right" vertical="top"/>
    </xf>
    <xf numFmtId="3" fontId="5" fillId="0" borderId="49" xfId="5" applyNumberFormat="1" applyFont="1" applyFill="1" applyBorder="1" applyAlignment="1">
      <alignment horizontal="left" vertical="top"/>
    </xf>
    <xf numFmtId="3" fontId="5" fillId="0" borderId="49" xfId="5" applyNumberFormat="1" applyFont="1" applyFill="1" applyBorder="1" applyAlignment="1">
      <alignment vertical="top"/>
    </xf>
    <xf numFmtId="3" fontId="16" fillId="0" borderId="49" xfId="5" applyNumberFormat="1" applyFont="1" applyFill="1" applyBorder="1" applyAlignment="1">
      <alignment horizontal="right" vertical="top"/>
    </xf>
    <xf numFmtId="166" fontId="29" fillId="0" borderId="89" xfId="0" applyNumberFormat="1" applyFont="1" applyBorder="1" applyAlignment="1">
      <alignment horizontal="right"/>
    </xf>
    <xf numFmtId="3" fontId="5" fillId="0" borderId="85" xfId="5" applyNumberFormat="1" applyFont="1" applyFill="1" applyBorder="1" applyAlignment="1">
      <alignment horizontal="left" vertical="top"/>
    </xf>
    <xf numFmtId="166" fontId="29" fillId="0" borderId="79" xfId="0" applyNumberFormat="1" applyFont="1" applyBorder="1" applyAlignment="1">
      <alignment horizontal="right"/>
    </xf>
    <xf numFmtId="166" fontId="29" fillId="0" borderId="81" xfId="0" applyNumberFormat="1" applyFont="1" applyBorder="1" applyAlignment="1">
      <alignment horizontal="right"/>
    </xf>
    <xf numFmtId="3" fontId="5" fillId="0" borderId="80" xfId="5" applyNumberFormat="1" applyFont="1" applyFill="1" applyBorder="1" applyAlignment="1">
      <alignment horizontal="right" vertical="top"/>
    </xf>
    <xf numFmtId="3" fontId="16" fillId="0" borderId="80" xfId="5" applyNumberFormat="1" applyFont="1" applyFill="1" applyBorder="1" applyAlignment="1">
      <alignment horizontal="right" vertical="top"/>
    </xf>
    <xf numFmtId="166" fontId="29" fillId="0" borderId="84" xfId="0" applyNumberFormat="1" applyFont="1" applyBorder="1" applyAlignment="1">
      <alignment horizontal="right"/>
    </xf>
    <xf numFmtId="166" fontId="30" fillId="0" borderId="81" xfId="0" applyNumberFormat="1" applyFont="1" applyFill="1" applyBorder="1" applyAlignment="1">
      <alignment horizontal="right"/>
    </xf>
    <xf numFmtId="166" fontId="30" fillId="0" borderId="81" xfId="0" applyNumberFormat="1" applyFont="1" applyBorder="1" applyAlignment="1"/>
    <xf numFmtId="3" fontId="16" fillId="0" borderId="80" xfId="5" applyNumberFormat="1" applyFont="1" applyFill="1" applyBorder="1" applyAlignment="1">
      <alignment vertical="top"/>
    </xf>
    <xf numFmtId="3" fontId="16" fillId="0" borderId="49" xfId="5" applyNumberFormat="1" applyFont="1" applyFill="1" applyBorder="1" applyAlignment="1">
      <alignment vertical="top"/>
    </xf>
    <xf numFmtId="3" fontId="16" fillId="0" borderId="80" xfId="5" applyNumberFormat="1" applyFont="1" applyFill="1" applyBorder="1" applyAlignment="1" applyProtection="1">
      <protection hidden="1"/>
    </xf>
    <xf numFmtId="3" fontId="16" fillId="0" borderId="49" xfId="5" applyNumberFormat="1" applyFont="1" applyFill="1" applyBorder="1" applyAlignment="1" applyProtection="1">
      <protection hidden="1"/>
    </xf>
    <xf numFmtId="0" fontId="3" fillId="0" borderId="99" xfId="4" applyFont="1" applyFill="1" applyBorder="1" applyAlignment="1">
      <alignment horizontal="center" vertical="center" wrapText="1"/>
    </xf>
    <xf numFmtId="0" fontId="3" fillId="0" borderId="100" xfId="4" applyFont="1" applyFill="1" applyBorder="1" applyAlignment="1">
      <alignment horizontal="center" vertical="center" wrapText="1"/>
    </xf>
    <xf numFmtId="0" fontId="3" fillId="0" borderId="101" xfId="4" applyFont="1" applyFill="1" applyBorder="1" applyAlignment="1">
      <alignment horizontal="center" vertical="center" wrapText="1"/>
    </xf>
    <xf numFmtId="0" fontId="3" fillId="0" borderId="102" xfId="4" applyFont="1" applyFill="1" applyBorder="1" applyAlignment="1">
      <alignment horizontal="center" vertical="center" wrapText="1"/>
    </xf>
    <xf numFmtId="0" fontId="3" fillId="0" borderId="103" xfId="4" applyFont="1" applyFill="1" applyBorder="1" applyAlignment="1">
      <alignment horizontal="center" vertical="center" wrapText="1"/>
    </xf>
    <xf numFmtId="0" fontId="3" fillId="0" borderId="104" xfId="4" applyFont="1" applyFill="1" applyBorder="1" applyAlignment="1">
      <alignment horizontal="center" vertical="center" wrapText="1"/>
    </xf>
    <xf numFmtId="0" fontId="3" fillId="0" borderId="105" xfId="4" applyFont="1" applyFill="1" applyBorder="1" applyAlignment="1">
      <alignment horizontal="center" vertical="center" wrapText="1"/>
    </xf>
    <xf numFmtId="0" fontId="9" fillId="0" borderId="98" xfId="4" applyFont="1" applyFill="1" applyBorder="1" applyAlignment="1">
      <alignment horizontal="center" vertical="center" wrapText="1"/>
    </xf>
    <xf numFmtId="0" fontId="3" fillId="0" borderId="106" xfId="4" applyFont="1" applyFill="1" applyBorder="1" applyAlignment="1">
      <alignment horizontal="center" vertical="center" wrapText="1"/>
    </xf>
    <xf numFmtId="0" fontId="3" fillId="0" borderId="0" xfId="4" applyFont="1" applyFill="1" applyBorder="1"/>
    <xf numFmtId="3" fontId="16" fillId="0" borderId="77" xfId="5" applyNumberFormat="1" applyFont="1" applyFill="1" applyBorder="1" applyAlignment="1"/>
    <xf numFmtId="3" fontId="16" fillId="0" borderId="78" xfId="5" applyNumberFormat="1" applyFont="1" applyFill="1" applyBorder="1" applyAlignment="1"/>
    <xf numFmtId="166" fontId="16" fillId="0" borderId="79" xfId="0" applyNumberFormat="1" applyFont="1" applyFill="1" applyBorder="1" applyAlignment="1"/>
    <xf numFmtId="166" fontId="16" fillId="0" borderId="81" xfId="0" applyNumberFormat="1" applyFont="1" applyFill="1" applyBorder="1" applyAlignment="1"/>
    <xf numFmtId="3" fontId="5" fillId="0" borderId="77" xfId="5" applyNumberFormat="1" applyFont="1" applyFill="1" applyBorder="1" applyAlignment="1">
      <alignment vertical="top"/>
    </xf>
    <xf numFmtId="3" fontId="5" fillId="0" borderId="78" xfId="5" applyNumberFormat="1" applyFont="1" applyFill="1" applyBorder="1" applyAlignment="1">
      <alignment vertical="top"/>
    </xf>
    <xf numFmtId="3" fontId="5" fillId="0" borderId="80" xfId="5" applyNumberFormat="1" applyFont="1" applyFill="1" applyBorder="1" applyAlignment="1">
      <alignment vertical="top"/>
    </xf>
    <xf numFmtId="3" fontId="5" fillId="0" borderId="90" xfId="5" applyNumberFormat="1" applyFont="1" applyFill="1" applyBorder="1" applyAlignment="1">
      <alignment horizontal="left" vertical="top"/>
    </xf>
    <xf numFmtId="3" fontId="5" fillId="0" borderId="38" xfId="5" applyNumberFormat="1" applyFont="1" applyFill="1" applyBorder="1" applyAlignment="1">
      <alignment vertical="top"/>
    </xf>
    <xf numFmtId="166" fontId="18" fillId="0" borderId="81" xfId="0" applyNumberFormat="1" applyFont="1" applyFill="1" applyBorder="1" applyAlignment="1">
      <alignment horizontal="right" vertical="center"/>
    </xf>
    <xf numFmtId="3" fontId="5" fillId="0" borderId="80" xfId="5" applyNumberFormat="1" applyFont="1" applyFill="1" applyBorder="1" applyAlignment="1">
      <alignment horizontal="left" vertical="top"/>
    </xf>
    <xf numFmtId="166" fontId="16" fillId="0" borderId="81" xfId="0" applyNumberFormat="1" applyFont="1" applyFill="1" applyBorder="1" applyAlignment="1">
      <alignment horizontal="right" vertical="center"/>
    </xf>
    <xf numFmtId="3" fontId="5" fillId="0" borderId="82" xfId="5" applyNumberFormat="1" applyFont="1" applyFill="1" applyBorder="1" applyAlignment="1">
      <alignment vertical="top"/>
    </xf>
    <xf numFmtId="3" fontId="5" fillId="0" borderId="83" xfId="5" applyNumberFormat="1" applyFont="1" applyFill="1" applyBorder="1" applyAlignment="1">
      <alignment vertical="top"/>
    </xf>
    <xf numFmtId="166" fontId="18" fillId="0" borderId="84" xfId="0" applyNumberFormat="1" applyFont="1" applyFill="1" applyBorder="1" applyAlignment="1">
      <alignment horizontal="right" vertical="center"/>
    </xf>
    <xf numFmtId="166" fontId="30" fillId="0" borderId="79" xfId="0" applyNumberFormat="1" applyFont="1" applyFill="1" applyBorder="1" applyAlignment="1"/>
    <xf numFmtId="3" fontId="5" fillId="0" borderId="85" xfId="7" applyNumberFormat="1" applyFont="1" applyFill="1" applyBorder="1" applyAlignment="1"/>
    <xf numFmtId="3" fontId="5" fillId="0" borderId="36" xfId="7" applyNumberFormat="1" applyFont="1" applyFill="1" applyBorder="1" applyAlignment="1"/>
    <xf numFmtId="3" fontId="5" fillId="0" borderId="80" xfId="7" applyNumberFormat="1" applyFont="1" applyFill="1" applyBorder="1" applyAlignment="1"/>
    <xf numFmtId="3" fontId="5" fillId="0" borderId="49" xfId="7" applyNumberFormat="1" applyFont="1" applyFill="1" applyBorder="1" applyAlignment="1"/>
    <xf numFmtId="3" fontId="16" fillId="0" borderId="80" xfId="7" applyNumberFormat="1" applyFont="1" applyFill="1" applyBorder="1" applyAlignment="1"/>
    <xf numFmtId="3" fontId="16" fillId="0" borderId="49" xfId="7" applyNumberFormat="1" applyFont="1" applyFill="1" applyBorder="1" applyAlignment="1"/>
    <xf numFmtId="3" fontId="6" fillId="0" borderId="80" xfId="7" applyNumberFormat="1" applyFont="1" applyFill="1" applyBorder="1" applyAlignment="1"/>
    <xf numFmtId="3" fontId="6" fillId="0" borderId="49" xfId="7" applyNumberFormat="1" applyFont="1" applyFill="1" applyBorder="1" applyAlignment="1"/>
    <xf numFmtId="166" fontId="6" fillId="0" borderId="79" xfId="0" applyNumberFormat="1" applyFont="1" applyFill="1" applyBorder="1" applyAlignment="1">
      <alignment horizontal="right"/>
    </xf>
    <xf numFmtId="3" fontId="5" fillId="0" borderId="77" xfId="7" applyNumberFormat="1" applyFont="1" applyFill="1" applyBorder="1" applyAlignment="1">
      <alignment horizontal="right"/>
    </xf>
    <xf numFmtId="3" fontId="5" fillId="0" borderId="78" xfId="7" applyNumberFormat="1" applyFont="1" applyFill="1" applyBorder="1" applyAlignment="1">
      <alignment horizontal="right"/>
    </xf>
    <xf numFmtId="3" fontId="5" fillId="0" borderId="80" xfId="7" applyNumberFormat="1" applyFont="1" applyFill="1" applyBorder="1" applyAlignment="1">
      <alignment horizontal="right"/>
    </xf>
    <xf numFmtId="3" fontId="5" fillId="0" borderId="49" xfId="7" applyNumberFormat="1" applyFont="1" applyFill="1" applyBorder="1" applyAlignment="1">
      <alignment horizontal="right"/>
    </xf>
    <xf numFmtId="3" fontId="5" fillId="0" borderId="90" xfId="7" applyNumberFormat="1" applyFont="1" applyFill="1" applyBorder="1" applyAlignment="1">
      <alignment horizontal="right"/>
    </xf>
    <xf numFmtId="3" fontId="5" fillId="0" borderId="38" xfId="7" applyNumberFormat="1" applyFont="1" applyFill="1" applyBorder="1" applyAlignment="1">
      <alignment horizontal="right"/>
    </xf>
    <xf numFmtId="3" fontId="16" fillId="0" borderId="80" xfId="7" applyNumberFormat="1" applyFont="1" applyFill="1" applyBorder="1" applyAlignment="1">
      <alignment horizontal="right"/>
    </xf>
    <xf numFmtId="3" fontId="16" fillId="0" borderId="49" xfId="7" applyNumberFormat="1" applyFont="1" applyFill="1" applyBorder="1" applyAlignment="1">
      <alignment horizontal="right"/>
    </xf>
    <xf numFmtId="3" fontId="5" fillId="0" borderId="82" xfId="7" applyNumberFormat="1" applyFont="1" applyFill="1" applyBorder="1" applyAlignment="1">
      <alignment horizontal="right"/>
    </xf>
    <xf numFmtId="3" fontId="5" fillId="0" borderId="83" xfId="7" applyNumberFormat="1" applyFont="1" applyFill="1" applyBorder="1" applyAlignment="1">
      <alignment horizontal="right"/>
    </xf>
    <xf numFmtId="3" fontId="5" fillId="0" borderId="85" xfId="7" applyNumberFormat="1" applyFont="1" applyFill="1" applyBorder="1" applyAlignment="1">
      <alignment horizontal="right"/>
    </xf>
    <xf numFmtId="3" fontId="5" fillId="0" borderId="36" xfId="7" applyNumberFormat="1" applyFont="1" applyFill="1" applyBorder="1" applyAlignment="1">
      <alignment horizontal="right"/>
    </xf>
    <xf numFmtId="3" fontId="6" fillId="0" borderId="80" xfId="7" applyNumberFormat="1" applyFont="1" applyFill="1" applyBorder="1" applyAlignment="1">
      <alignment horizontal="right"/>
    </xf>
    <xf numFmtId="3" fontId="6" fillId="0" borderId="49" xfId="7" applyNumberFormat="1" applyFont="1" applyFill="1" applyBorder="1" applyAlignment="1">
      <alignment horizontal="right"/>
    </xf>
    <xf numFmtId="3" fontId="16" fillId="0" borderId="77" xfId="7" applyNumberFormat="1" applyFont="1" applyFill="1" applyBorder="1" applyAlignment="1"/>
    <xf numFmtId="3" fontId="16" fillId="0" borderId="78" xfId="7" applyNumberFormat="1" applyFont="1" applyFill="1" applyBorder="1" applyAlignment="1"/>
    <xf numFmtId="166" fontId="18" fillId="0" borderId="81" xfId="0" applyNumberFormat="1" applyFont="1" applyFill="1" applyBorder="1" applyAlignment="1"/>
    <xf numFmtId="166" fontId="18" fillId="0" borderId="84" xfId="0" applyNumberFormat="1" applyFont="1" applyFill="1" applyBorder="1" applyAlignment="1"/>
    <xf numFmtId="3" fontId="5" fillId="0" borderId="82" xfId="7" applyNumberFormat="1" applyFont="1" applyFill="1" applyBorder="1" applyAlignment="1"/>
    <xf numFmtId="3" fontId="5" fillId="0" borderId="83" xfId="7" applyNumberFormat="1" applyFont="1" applyFill="1" applyBorder="1" applyAlignment="1"/>
    <xf numFmtId="3" fontId="5" fillId="0" borderId="77" xfId="7" applyNumberFormat="1" applyFont="1" applyFill="1" applyBorder="1" applyAlignment="1"/>
    <xf numFmtId="3" fontId="5" fillId="0" borderId="78" xfId="7" applyNumberFormat="1" applyFont="1" applyFill="1" applyBorder="1" applyAlignment="1"/>
    <xf numFmtId="166" fontId="29" fillId="0" borderId="79" xfId="0" applyNumberFormat="1" applyFont="1" applyFill="1" applyBorder="1" applyAlignment="1"/>
    <xf numFmtId="3" fontId="5" fillId="0" borderId="90" xfId="7" applyNumberFormat="1" applyFont="1" applyFill="1" applyBorder="1" applyAlignment="1"/>
    <xf numFmtId="3" fontId="5" fillId="0" borderId="38" xfId="7" applyNumberFormat="1" applyFont="1" applyFill="1" applyBorder="1" applyAlignment="1"/>
    <xf numFmtId="3" fontId="5" fillId="0" borderId="87" xfId="4" applyNumberFormat="1" applyFont="1" applyFill="1" applyBorder="1" applyAlignment="1" applyProtection="1">
      <protection hidden="1"/>
    </xf>
    <xf numFmtId="3" fontId="5" fillId="0" borderId="88" xfId="4" applyNumberFormat="1" applyFont="1" applyFill="1" applyBorder="1" applyAlignment="1" applyProtection="1">
      <protection hidden="1"/>
    </xf>
    <xf numFmtId="166" fontId="29" fillId="0" borderId="101" xfId="0" applyNumberFormat="1" applyFont="1" applyFill="1" applyBorder="1" applyAlignment="1"/>
    <xf numFmtId="3" fontId="16" fillId="0" borderId="77" xfId="7" applyNumberFormat="1" applyFont="1" applyFill="1" applyBorder="1" applyAlignment="1">
      <alignment horizontal="right"/>
    </xf>
    <xf numFmtId="3" fontId="16" fillId="0" borderId="78" xfId="7" applyNumberFormat="1" applyFont="1" applyFill="1" applyBorder="1" applyAlignment="1">
      <alignment horizontal="right"/>
    </xf>
    <xf numFmtId="3" fontId="29" fillId="4" borderId="27" xfId="5" applyNumberFormat="1" applyFont="1" applyFill="1" applyBorder="1" applyAlignment="1">
      <alignment horizontal="right"/>
    </xf>
    <xf numFmtId="3" fontId="30" fillId="4" borderId="75" xfId="5" applyNumberFormat="1" applyFont="1" applyFill="1" applyBorder="1" applyAlignment="1">
      <alignment horizontal="right"/>
    </xf>
    <xf numFmtId="3" fontId="29" fillId="4" borderId="48" xfId="5" applyNumberFormat="1" applyFont="1" applyFill="1" applyBorder="1" applyAlignment="1">
      <alignment horizontal="right"/>
    </xf>
    <xf numFmtId="3" fontId="23" fillId="4" borderId="48" xfId="5" applyNumberFormat="1" applyFont="1" applyFill="1" applyBorder="1" applyAlignment="1">
      <alignment horizontal="right"/>
    </xf>
    <xf numFmtId="3" fontId="5" fillId="4" borderId="48" xfId="5" applyNumberFormat="1" applyFont="1" applyFill="1" applyBorder="1" applyAlignment="1"/>
    <xf numFmtId="3" fontId="5" fillId="4" borderId="48" xfId="5" applyNumberFormat="1" applyFont="1" applyFill="1" applyBorder="1" applyAlignment="1">
      <alignment horizontal="right"/>
    </xf>
    <xf numFmtId="3" fontId="18" fillId="4" borderId="59" xfId="5" applyNumberFormat="1" applyFont="1" applyFill="1" applyBorder="1" applyAlignment="1">
      <alignment horizontal="right"/>
    </xf>
    <xf numFmtId="3" fontId="5" fillId="4" borderId="29" xfId="5" applyNumberFormat="1" applyFont="1" applyFill="1" applyBorder="1" applyAlignment="1">
      <alignment horizontal="right"/>
    </xf>
    <xf numFmtId="3" fontId="33" fillId="4" borderId="48" xfId="5" applyNumberFormat="1" applyFont="1" applyFill="1" applyBorder="1" applyAlignment="1">
      <alignment horizontal="right"/>
    </xf>
    <xf numFmtId="3" fontId="5" fillId="4" borderId="59" xfId="5" applyNumberFormat="1" applyFont="1" applyFill="1" applyBorder="1" applyAlignment="1"/>
    <xf numFmtId="3" fontId="5" fillId="4" borderId="29" xfId="5" applyNumberFormat="1" applyFont="1" applyFill="1" applyBorder="1" applyAlignment="1"/>
    <xf numFmtId="0" fontId="22" fillId="4" borderId="54" xfId="0" applyFont="1" applyFill="1" applyBorder="1" applyAlignment="1">
      <alignment horizontal="right" wrapText="1"/>
    </xf>
    <xf numFmtId="3" fontId="5" fillId="4" borderId="27" xfId="5" applyNumberFormat="1" applyFont="1" applyFill="1" applyBorder="1" applyAlignment="1"/>
    <xf numFmtId="3" fontId="29" fillId="4" borderId="27" xfId="4" applyNumberFormat="1" applyFont="1" applyFill="1" applyBorder="1" applyAlignment="1">
      <alignment horizontal="right"/>
    </xf>
    <xf numFmtId="3" fontId="5" fillId="4" borderId="64" xfId="5" applyNumberFormat="1" applyFont="1" applyFill="1" applyBorder="1" applyAlignment="1">
      <alignment horizontal="right"/>
    </xf>
    <xf numFmtId="166" fontId="6" fillId="4" borderId="43" xfId="0" applyNumberFormat="1" applyFont="1" applyFill="1" applyBorder="1" applyAlignment="1">
      <alignment horizontal="right"/>
    </xf>
    <xf numFmtId="3" fontId="1" fillId="4" borderId="74" xfId="5" applyNumberFormat="1" applyFont="1" applyFill="1" applyBorder="1" applyAlignment="1">
      <alignment horizontal="right"/>
    </xf>
    <xf numFmtId="3" fontId="16" fillId="0" borderId="34" xfId="7" applyNumberFormat="1" applyFont="1" applyFill="1" applyBorder="1" applyAlignment="1">
      <alignment horizontal="right" vertical="top"/>
    </xf>
    <xf numFmtId="3" fontId="16" fillId="0" borderId="49" xfId="7" applyNumberFormat="1" applyFont="1" applyFill="1" applyBorder="1" applyAlignment="1">
      <alignment horizontal="right" vertical="top"/>
    </xf>
    <xf numFmtId="166" fontId="29" fillId="0" borderId="101" xfId="0" applyNumberFormat="1" applyFont="1" applyFill="1" applyBorder="1" applyAlignment="1">
      <alignment horizontal="right"/>
    </xf>
    <xf numFmtId="3" fontId="16" fillId="4" borderId="66" xfId="5" applyNumberFormat="1" applyFont="1" applyFill="1" applyBorder="1" applyAlignment="1">
      <alignment horizontal="left" indent="1"/>
    </xf>
    <xf numFmtId="3" fontId="18" fillId="4" borderId="68" xfId="4" applyNumberFormat="1" applyFont="1" applyFill="1" applyBorder="1"/>
    <xf numFmtId="3" fontId="18" fillId="4" borderId="29" xfId="4" applyNumberFormat="1" applyFont="1" applyFill="1" applyBorder="1"/>
    <xf numFmtId="3" fontId="18" fillId="4" borderId="48" xfId="4" applyNumberFormat="1" applyFont="1" applyFill="1" applyBorder="1"/>
    <xf numFmtId="3" fontId="18" fillId="4" borderId="54" xfId="4" applyNumberFormat="1" applyFont="1" applyFill="1" applyBorder="1"/>
    <xf numFmtId="3" fontId="18" fillId="4" borderId="27" xfId="4" applyNumberFormat="1" applyFont="1" applyFill="1" applyBorder="1"/>
    <xf numFmtId="3" fontId="18" fillId="4" borderId="66" xfId="4" applyNumberFormat="1" applyFont="1" applyFill="1" applyBorder="1"/>
    <xf numFmtId="3" fontId="18" fillId="4" borderId="70" xfId="4" applyNumberFormat="1" applyFont="1" applyFill="1" applyBorder="1"/>
    <xf numFmtId="0" fontId="15" fillId="0" borderId="0" xfId="4" applyFont="1" applyAlignment="1">
      <alignment horizontal="center" vertical="top"/>
    </xf>
    <xf numFmtId="0" fontId="20" fillId="0" borderId="0" xfId="4" applyFont="1" applyFill="1" applyAlignment="1">
      <alignment horizontal="center" vertical="top"/>
    </xf>
    <xf numFmtId="0" fontId="20" fillId="0" borderId="0" xfId="4" applyFont="1" applyFill="1" applyAlignment="1">
      <alignment horizontal="left" vertical="top" wrapText="1"/>
    </xf>
    <xf numFmtId="0" fontId="3" fillId="0" borderId="5" xfId="4" applyFont="1" applyBorder="1"/>
    <xf numFmtId="0" fontId="5" fillId="0" borderId="0" xfId="4" applyFont="1" applyBorder="1"/>
    <xf numFmtId="166" fontId="30" fillId="0" borderId="91" xfId="0" applyNumberFormat="1" applyFont="1" applyFill="1" applyBorder="1" applyAlignment="1"/>
    <xf numFmtId="3" fontId="29" fillId="0" borderId="71" xfId="5" applyNumberFormat="1" applyFont="1" applyFill="1" applyBorder="1" applyAlignment="1">
      <alignment horizontal="right"/>
    </xf>
    <xf numFmtId="166" fontId="29" fillId="0" borderId="61" xfId="0" applyNumberFormat="1" applyFont="1" applyBorder="1" applyAlignment="1">
      <alignment horizontal="right"/>
    </xf>
    <xf numFmtId="3" fontId="5" fillId="0" borderId="87" xfId="5" applyNumberFormat="1" applyFont="1" applyFill="1" applyBorder="1" applyAlignment="1">
      <alignment vertical="top"/>
    </xf>
    <xf numFmtId="3" fontId="5" fillId="0" borderId="88" xfId="5" applyNumberFormat="1" applyFont="1" applyFill="1" applyBorder="1" applyAlignment="1">
      <alignment vertical="top"/>
    </xf>
    <xf numFmtId="3" fontId="5" fillId="0" borderId="87" xfId="7" applyNumberFormat="1" applyFont="1" applyFill="1" applyBorder="1" applyAlignment="1">
      <alignment horizontal="right"/>
    </xf>
    <xf numFmtId="3" fontId="5" fillId="0" borderId="88" xfId="7" applyNumberFormat="1" applyFont="1" applyFill="1" applyBorder="1" applyAlignment="1">
      <alignment horizontal="right"/>
    </xf>
    <xf numFmtId="3" fontId="5" fillId="0" borderId="87" xfId="7" applyNumberFormat="1" applyFont="1" applyFill="1" applyBorder="1" applyAlignment="1"/>
    <xf numFmtId="3" fontId="5" fillId="0" borderId="88" xfId="7" applyNumberFormat="1" applyFont="1" applyFill="1" applyBorder="1" applyAlignment="1"/>
    <xf numFmtId="0" fontId="29" fillId="0" borderId="10" xfId="0" applyFont="1" applyBorder="1"/>
    <xf numFmtId="0" fontId="16" fillId="0" borderId="3" xfId="0" applyFont="1" applyBorder="1"/>
    <xf numFmtId="0" fontId="24" fillId="0" borderId="3" xfId="0" applyFont="1" applyFill="1" applyBorder="1"/>
    <xf numFmtId="3" fontId="16" fillId="0" borderId="3" xfId="0" applyNumberFormat="1" applyFont="1" applyBorder="1"/>
    <xf numFmtId="3" fontId="25" fillId="0" borderId="7" xfId="0" applyNumberFormat="1" applyFont="1" applyFill="1" applyBorder="1"/>
    <xf numFmtId="165" fontId="25" fillId="0" borderId="3" xfId="0" applyNumberFormat="1" applyFont="1" applyFill="1" applyBorder="1"/>
    <xf numFmtId="0" fontId="16" fillId="4" borderId="9" xfId="0" applyFont="1" applyFill="1" applyBorder="1"/>
    <xf numFmtId="0" fontId="15" fillId="0" borderId="0" xfId="0" applyFont="1" applyAlignment="1">
      <alignment horizontal="center" vertical="top"/>
    </xf>
    <xf numFmtId="0" fontId="15" fillId="0" borderId="0" xfId="4" applyFont="1" applyAlignment="1">
      <alignment vertical="top"/>
    </xf>
    <xf numFmtId="0" fontId="15" fillId="0" borderId="0" xfId="0" applyFont="1" applyAlignment="1">
      <alignment vertical="top"/>
    </xf>
    <xf numFmtId="3" fontId="16" fillId="4" borderId="9" xfId="0" applyNumberFormat="1" applyFont="1" applyFill="1" applyBorder="1"/>
    <xf numFmtId="0" fontId="3" fillId="0" borderId="20" xfId="0" applyFont="1" applyFill="1" applyBorder="1"/>
    <xf numFmtId="0" fontId="0" fillId="0" borderId="22" xfId="0" applyFill="1" applyBorder="1"/>
    <xf numFmtId="3" fontId="26" fillId="0" borderId="22" xfId="0" applyNumberFormat="1" applyFont="1" applyFill="1" applyBorder="1"/>
    <xf numFmtId="0" fontId="26" fillId="0" borderId="22" xfId="0" applyFont="1" applyFill="1" applyBorder="1"/>
    <xf numFmtId="0" fontId="26" fillId="0" borderId="23" xfId="0" applyFont="1" applyFill="1" applyBorder="1"/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/>
    <xf numFmtId="165" fontId="1" fillId="0" borderId="8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/>
    <xf numFmtId="0" fontId="1" fillId="0" borderId="12" xfId="0" applyFont="1" applyFill="1" applyBorder="1"/>
    <xf numFmtId="0" fontId="3" fillId="0" borderId="12" xfId="0" applyFont="1" applyFill="1" applyBorder="1" applyAlignment="1">
      <alignment horizontal="center"/>
    </xf>
    <xf numFmtId="165" fontId="1" fillId="0" borderId="12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/>
    <xf numFmtId="3" fontId="1" fillId="0" borderId="9" xfId="5" applyNumberFormat="1" applyFont="1" applyFill="1" applyBorder="1" applyAlignment="1">
      <alignment horizontal="right"/>
    </xf>
    <xf numFmtId="3" fontId="1" fillId="0" borderId="9" xfId="3" applyNumberFormat="1" applyFont="1" applyFill="1" applyBorder="1"/>
    <xf numFmtId="165" fontId="1" fillId="0" borderId="9" xfId="0" applyNumberFormat="1" applyFont="1" applyFill="1" applyBorder="1"/>
    <xf numFmtId="0" fontId="3" fillId="0" borderId="19" xfId="0" applyFont="1" applyFill="1" applyBorder="1" applyAlignment="1">
      <alignment horizontal="left"/>
    </xf>
    <xf numFmtId="0" fontId="0" fillId="0" borderId="19" xfId="0" applyFill="1" applyBorder="1"/>
    <xf numFmtId="3" fontId="3" fillId="0" borderId="19" xfId="0" applyNumberFormat="1" applyFont="1" applyFill="1" applyBorder="1"/>
    <xf numFmtId="165" fontId="3" fillId="0" borderId="19" xfId="0" applyNumberFormat="1" applyFont="1" applyFill="1" applyBorder="1"/>
    <xf numFmtId="0" fontId="13" fillId="0" borderId="1" xfId="0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0" fontId="13" fillId="0" borderId="8" xfId="0" applyFont="1" applyFill="1" applyBorder="1"/>
    <xf numFmtId="3" fontId="1" fillId="0" borderId="8" xfId="0" applyNumberFormat="1" applyFont="1" applyFill="1" applyBorder="1"/>
    <xf numFmtId="0" fontId="13" fillId="0" borderId="34" xfId="0" applyFont="1" applyFill="1" applyBorder="1"/>
    <xf numFmtId="0" fontId="1" fillId="0" borderId="34" xfId="0" applyFont="1" applyFill="1" applyBorder="1"/>
    <xf numFmtId="3" fontId="1" fillId="0" borderId="1" xfId="0" applyNumberFormat="1" applyFont="1" applyFill="1" applyBorder="1"/>
    <xf numFmtId="166" fontId="1" fillId="0" borderId="1" xfId="0" applyNumberFormat="1" applyFont="1" applyFill="1" applyBorder="1"/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3" fontId="26" fillId="0" borderId="3" xfId="0" applyNumberFormat="1" applyFont="1" applyFill="1" applyBorder="1"/>
    <xf numFmtId="3" fontId="26" fillId="0" borderId="7" xfId="0" applyNumberFormat="1" applyFont="1" applyFill="1" applyBorder="1"/>
    <xf numFmtId="0" fontId="26" fillId="0" borderId="3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/>
    <xf numFmtId="3" fontId="26" fillId="0" borderId="4" xfId="0" applyNumberFormat="1" applyFont="1" applyFill="1" applyBorder="1"/>
    <xf numFmtId="3" fontId="26" fillId="0" borderId="5" xfId="0" applyNumberFormat="1" applyFont="1" applyFill="1" applyBorder="1"/>
    <xf numFmtId="0" fontId="26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3" fontId="19" fillId="0" borderId="1" xfId="0" applyNumberFormat="1" applyFont="1" applyFill="1" applyBorder="1" applyAlignment="1">
      <alignment wrapText="1"/>
    </xf>
    <xf numFmtId="165" fontId="19" fillId="0" borderId="1" xfId="0" applyNumberFormat="1" applyFont="1" applyFill="1" applyBorder="1"/>
    <xf numFmtId="0" fontId="0" fillId="0" borderId="9" xfId="0" applyFill="1" applyBorder="1"/>
    <xf numFmtId="3" fontId="19" fillId="0" borderId="9" xfId="0" applyNumberFormat="1" applyFont="1" applyFill="1" applyBorder="1" applyAlignment="1">
      <alignment wrapText="1"/>
    </xf>
    <xf numFmtId="165" fontId="19" fillId="0" borderId="9" xfId="0" applyNumberFormat="1" applyFont="1" applyFill="1" applyBorder="1"/>
    <xf numFmtId="0" fontId="13" fillId="0" borderId="18" xfId="0" applyFont="1" applyFill="1" applyBorder="1"/>
    <xf numFmtId="0" fontId="13" fillId="0" borderId="12" xfId="0" applyFont="1" applyFill="1" applyBorder="1"/>
    <xf numFmtId="0" fontId="1" fillId="0" borderId="18" xfId="0" applyFont="1" applyFill="1" applyBorder="1"/>
    <xf numFmtId="3" fontId="31" fillId="0" borderId="1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vertical="center"/>
    </xf>
    <xf numFmtId="3" fontId="1" fillId="0" borderId="12" xfId="0" applyNumberFormat="1" applyFont="1" applyFill="1" applyBorder="1"/>
    <xf numFmtId="0" fontId="13" fillId="0" borderId="9" xfId="0" applyFont="1" applyFill="1" applyBorder="1"/>
    <xf numFmtId="3" fontId="1" fillId="0" borderId="9" xfId="0" applyNumberFormat="1" applyFont="1" applyFill="1" applyBorder="1"/>
    <xf numFmtId="0" fontId="3" fillId="0" borderId="27" xfId="0" applyFont="1" applyFill="1" applyBorder="1" applyAlignment="1">
      <alignment horizontal="left"/>
    </xf>
    <xf numFmtId="0" fontId="0" fillId="0" borderId="28" xfId="0" applyFill="1" applyBorder="1"/>
    <xf numFmtId="165" fontId="3" fillId="0" borderId="23" xfId="0" applyNumberFormat="1" applyFont="1" applyFill="1" applyBorder="1"/>
    <xf numFmtId="0" fontId="3" fillId="0" borderId="31" xfId="0" applyFont="1" applyFill="1" applyBorder="1" applyAlignment="1">
      <alignment horizontal="left"/>
    </xf>
    <xf numFmtId="0" fontId="0" fillId="0" borderId="32" xfId="0" applyFill="1" applyBorder="1"/>
    <xf numFmtId="3" fontId="3" fillId="0" borderId="3" xfId="0" applyNumberFormat="1" applyFont="1" applyFill="1" applyBorder="1"/>
    <xf numFmtId="165" fontId="3" fillId="0" borderId="58" xfId="0" applyNumberFormat="1" applyFont="1" applyFill="1" applyBorder="1"/>
    <xf numFmtId="0" fontId="3" fillId="0" borderId="22" xfId="0" applyFont="1" applyFill="1" applyBorder="1"/>
    <xf numFmtId="0" fontId="3" fillId="0" borderId="25" xfId="0" applyFont="1" applyFill="1" applyBorder="1" applyAlignment="1">
      <alignment horizontal="left"/>
    </xf>
    <xf numFmtId="0" fontId="0" fillId="0" borderId="26" xfId="0" applyFill="1" applyBorder="1"/>
    <xf numFmtId="3" fontId="1" fillId="0" borderId="29" xfId="0" applyNumberFormat="1" applyFont="1" applyFill="1" applyBorder="1"/>
    <xf numFmtId="165" fontId="1" fillId="0" borderId="19" xfId="0" applyNumberFormat="1" applyFont="1" applyFill="1" applyBorder="1"/>
    <xf numFmtId="0" fontId="0" fillId="0" borderId="33" xfId="0" applyFill="1" applyBorder="1"/>
    <xf numFmtId="165" fontId="1" fillId="0" borderId="3" xfId="0" applyNumberFormat="1" applyFont="1" applyFill="1" applyBorder="1"/>
    <xf numFmtId="0" fontId="3" fillId="0" borderId="2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4" xfId="0" applyFill="1" applyBorder="1"/>
    <xf numFmtId="3" fontId="26" fillId="0" borderId="8" xfId="0" applyNumberFormat="1" applyFont="1" applyFill="1" applyBorder="1"/>
    <xf numFmtId="0" fontId="26" fillId="0" borderId="8" xfId="0" applyFont="1" applyFill="1" applyBorder="1"/>
    <xf numFmtId="0" fontId="3" fillId="0" borderId="29" xfId="0" applyFont="1" applyFill="1" applyBorder="1" applyAlignment="1">
      <alignment horizontal="left"/>
    </xf>
    <xf numFmtId="0" fontId="0" fillId="0" borderId="30" xfId="0" applyFill="1" applyBorder="1"/>
    <xf numFmtId="3" fontId="3" fillId="0" borderId="4" xfId="0" applyNumberFormat="1" applyFont="1" applyFill="1" applyBorder="1"/>
    <xf numFmtId="165" fontId="3" fillId="0" borderId="8" xfId="0" applyNumberFormat="1" applyFont="1" applyFill="1" applyBorder="1"/>
    <xf numFmtId="3" fontId="1" fillId="0" borderId="27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/>
    <xf numFmtId="0" fontId="3" fillId="0" borderId="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/>
    <xf numFmtId="3" fontId="27" fillId="0" borderId="22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0" borderId="4" xfId="0" applyFill="1" applyBorder="1"/>
    <xf numFmtId="0" fontId="27" fillId="0" borderId="8" xfId="0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/>
    <xf numFmtId="3" fontId="0" fillId="0" borderId="22" xfId="0" applyNumberFormat="1" applyFill="1" applyBorder="1"/>
    <xf numFmtId="165" fontId="0" fillId="0" borderId="23" xfId="0" applyNumberFormat="1" applyFill="1" applyBorder="1"/>
    <xf numFmtId="0" fontId="0" fillId="0" borderId="42" xfId="0" applyFill="1" applyBorder="1" applyAlignment="1">
      <alignment horizontal="center"/>
    </xf>
    <xf numFmtId="3" fontId="0" fillId="0" borderId="8" xfId="0" applyNumberFormat="1" applyFill="1" applyBorder="1"/>
    <xf numFmtId="165" fontId="0" fillId="0" borderId="8" xfId="0" applyNumberFormat="1" applyFill="1" applyBorder="1"/>
    <xf numFmtId="165" fontId="3" fillId="0" borderId="4" xfId="0" applyNumberFormat="1" applyFont="1" applyFill="1" applyBorder="1"/>
    <xf numFmtId="3" fontId="13" fillId="0" borderId="8" xfId="0" applyNumberFormat="1" applyFont="1" applyFill="1" applyBorder="1"/>
    <xf numFmtId="165" fontId="13" fillId="0" borderId="19" xfId="0" applyNumberFormat="1" applyFont="1" applyFill="1" applyBorder="1"/>
    <xf numFmtId="3" fontId="13" fillId="0" borderId="19" xfId="0" applyNumberFormat="1" applyFont="1" applyFill="1" applyBorder="1"/>
    <xf numFmtId="165" fontId="13" fillId="0" borderId="3" xfId="0" applyNumberFormat="1" applyFont="1" applyFill="1" applyBorder="1"/>
    <xf numFmtId="0" fontId="13" fillId="0" borderId="8" xfId="0" applyFont="1" applyFill="1" applyBorder="1" applyAlignment="1">
      <alignment horizontal="center"/>
    </xf>
    <xf numFmtId="0" fontId="20" fillId="0" borderId="0" xfId="4" applyFont="1" applyFill="1" applyAlignment="1">
      <alignment horizontal="left" vertical="center" wrapText="1"/>
    </xf>
    <xf numFmtId="0" fontId="20" fillId="0" borderId="0" xfId="4" applyFont="1" applyFill="1"/>
    <xf numFmtId="0" fontId="10" fillId="0" borderId="0" xfId="4" applyFont="1" applyFill="1" applyAlignment="1">
      <alignment horizontal="center" vertical="top"/>
    </xf>
    <xf numFmtId="0" fontId="32" fillId="0" borderId="0" xfId="0" applyFont="1" applyFill="1"/>
    <xf numFmtId="0" fontId="15" fillId="0" borderId="0" xfId="4" applyFont="1" applyFill="1"/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3" fontId="13" fillId="0" borderId="74" xfId="0" applyNumberFormat="1" applyFont="1" applyBorder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5" fillId="0" borderId="0" xfId="3" applyFont="1" applyFill="1" applyBorder="1" applyAlignment="1">
      <alignment horizontal="left"/>
    </xf>
    <xf numFmtId="0" fontId="19" fillId="0" borderId="0" xfId="0" applyFont="1" applyFill="1"/>
    <xf numFmtId="0" fontId="2" fillId="0" borderId="0" xfId="0" applyFont="1" applyFill="1"/>
    <xf numFmtId="0" fontId="20" fillId="0" borderId="0" xfId="4" applyFont="1" applyAlignment="1">
      <alignment vertical="top"/>
    </xf>
    <xf numFmtId="0" fontId="3" fillId="0" borderId="20" xfId="4" applyFont="1" applyFill="1" applyBorder="1" applyAlignment="1">
      <alignment horizontal="center"/>
    </xf>
    <xf numFmtId="0" fontId="3" fillId="0" borderId="22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center"/>
    </xf>
    <xf numFmtId="0" fontId="3" fillId="0" borderId="20" xfId="4" applyFont="1" applyFill="1" applyBorder="1" applyAlignment="1">
      <alignment horizontal="right"/>
    </xf>
    <xf numFmtId="0" fontId="3" fillId="0" borderId="22" xfId="4" applyFont="1" applyFill="1" applyBorder="1" applyAlignment="1">
      <alignment horizontal="right"/>
    </xf>
    <xf numFmtId="0" fontId="3" fillId="0" borderId="23" xfId="4" applyFont="1" applyFill="1" applyBorder="1" applyAlignment="1">
      <alignment horizontal="right"/>
    </xf>
    <xf numFmtId="0" fontId="3" fillId="0" borderId="20" xfId="4" applyFont="1" applyBorder="1" applyAlignment="1">
      <alignment horizontal="center"/>
    </xf>
    <xf numFmtId="0" fontId="3" fillId="0" borderId="22" xfId="4" applyFont="1" applyBorder="1" applyAlignment="1">
      <alignment horizontal="center"/>
    </xf>
    <xf numFmtId="0" fontId="3" fillId="0" borderId="23" xfId="4" applyFont="1" applyBorder="1" applyAlignment="1">
      <alignment horizontal="center"/>
    </xf>
    <xf numFmtId="0" fontId="13" fillId="0" borderId="20" xfId="4" applyFont="1" applyBorder="1" applyAlignment="1">
      <alignment horizontal="center"/>
    </xf>
    <xf numFmtId="0" fontId="13" fillId="0" borderId="22" xfId="4" applyFont="1" applyBorder="1" applyAlignment="1">
      <alignment horizontal="center"/>
    </xf>
    <xf numFmtId="0" fontId="13" fillId="0" borderId="23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</cellXfs>
  <cellStyles count="9">
    <cellStyle name="čárky 2" xfId="1"/>
    <cellStyle name="čárky 4" xfId="2"/>
    <cellStyle name="normální" xfId="0" builtinId="0"/>
    <cellStyle name="Normální 2" xfId="6"/>
    <cellStyle name="normální 3" xfId="8"/>
    <cellStyle name="normální_tab.2" xfId="3"/>
    <cellStyle name="normální_tab.3" xfId="4"/>
    <cellStyle name="normální_zákl.ukazatele95" xfId="5"/>
    <cellStyle name="normální_zákl.ukazatele9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"/>
  <sheetViews>
    <sheetView tabSelected="1" view="pageBreakPreview" zoomScale="60" zoomScaleNormal="100" workbookViewId="0">
      <pane xSplit="3" topLeftCell="N1" activePane="topRight" state="frozen"/>
      <selection activeCell="A3" sqref="A3"/>
      <selection pane="topRight" activeCell="H8" sqref="H8"/>
    </sheetView>
  </sheetViews>
  <sheetFormatPr defaultRowHeight="12.75"/>
  <cols>
    <col min="1" max="1" width="6.28515625" style="18" customWidth="1"/>
    <col min="2" max="2" width="83.28515625" style="3" customWidth="1"/>
    <col min="3" max="3" width="5.42578125" style="38" customWidth="1"/>
    <col min="4" max="23" width="14.85546875" style="17" customWidth="1"/>
    <col min="24" max="27" width="15" style="17" customWidth="1"/>
    <col min="28" max="33" width="14.85546875" style="17" customWidth="1"/>
    <col min="34" max="16384" width="9.140625" style="17"/>
  </cols>
  <sheetData>
    <row r="1" spans="1:33" ht="18" customHeight="1">
      <c r="C1" s="2"/>
    </row>
    <row r="2" spans="1:33" ht="18" customHeight="1">
      <c r="B2" s="4" t="s">
        <v>136</v>
      </c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5" customHeight="1" thickBot="1">
      <c r="B3" s="5"/>
      <c r="C3" s="2"/>
    </row>
    <row r="4" spans="1:33" s="20" customFormat="1" ht="18.75" customHeight="1" thickTop="1" thickBot="1">
      <c r="A4" s="18"/>
      <c r="B4" s="3"/>
      <c r="C4" s="2"/>
      <c r="D4" s="645" t="s">
        <v>70</v>
      </c>
      <c r="E4" s="646"/>
      <c r="F4" s="647"/>
      <c r="G4" s="645" t="s">
        <v>71</v>
      </c>
      <c r="H4" s="646"/>
      <c r="I4" s="647"/>
      <c r="J4" s="645" t="s">
        <v>72</v>
      </c>
      <c r="K4" s="646"/>
      <c r="L4" s="647"/>
      <c r="M4" s="645" t="s">
        <v>73</v>
      </c>
      <c r="N4" s="646"/>
      <c r="O4" s="647"/>
      <c r="P4" s="645" t="s">
        <v>74</v>
      </c>
      <c r="Q4" s="646"/>
      <c r="R4" s="647"/>
      <c r="S4" s="645" t="s">
        <v>75</v>
      </c>
      <c r="T4" s="646"/>
      <c r="U4" s="647"/>
      <c r="V4" s="645" t="s">
        <v>76</v>
      </c>
      <c r="W4" s="646"/>
      <c r="X4" s="647"/>
      <c r="Y4" s="645" t="s">
        <v>137</v>
      </c>
      <c r="Z4" s="646"/>
      <c r="AA4" s="647"/>
      <c r="AB4" s="645" t="s">
        <v>77</v>
      </c>
      <c r="AC4" s="646"/>
      <c r="AD4" s="647"/>
      <c r="AE4" s="645" t="s">
        <v>78</v>
      </c>
      <c r="AF4" s="646"/>
      <c r="AG4" s="647"/>
    </row>
    <row r="5" spans="1:33" ht="18" customHeight="1" thickTop="1">
      <c r="A5" s="21" t="s">
        <v>7</v>
      </c>
      <c r="B5" s="22" t="s">
        <v>8</v>
      </c>
      <c r="C5" s="23" t="s">
        <v>25</v>
      </c>
      <c r="D5" s="360" t="s">
        <v>135</v>
      </c>
      <c r="E5" s="361" t="s">
        <v>181</v>
      </c>
      <c r="F5" s="362" t="s">
        <v>49</v>
      </c>
      <c r="G5" s="360" t="s">
        <v>135</v>
      </c>
      <c r="H5" s="361" t="s">
        <v>181</v>
      </c>
      <c r="I5" s="362" t="s">
        <v>49</v>
      </c>
      <c r="J5" s="360" t="s">
        <v>135</v>
      </c>
      <c r="K5" s="361" t="s">
        <v>181</v>
      </c>
      <c r="L5" s="362" t="s">
        <v>49</v>
      </c>
      <c r="M5" s="360" t="s">
        <v>135</v>
      </c>
      <c r="N5" s="361" t="s">
        <v>181</v>
      </c>
      <c r="O5" s="362" t="s">
        <v>49</v>
      </c>
      <c r="P5" s="360" t="s">
        <v>135</v>
      </c>
      <c r="Q5" s="361" t="s">
        <v>181</v>
      </c>
      <c r="R5" s="362" t="s">
        <v>49</v>
      </c>
      <c r="S5" s="396" t="s">
        <v>135</v>
      </c>
      <c r="T5" s="397" t="s">
        <v>181</v>
      </c>
      <c r="U5" s="398" t="s">
        <v>49</v>
      </c>
      <c r="V5" s="360" t="s">
        <v>135</v>
      </c>
      <c r="W5" s="361" t="s">
        <v>181</v>
      </c>
      <c r="X5" s="362" t="s">
        <v>49</v>
      </c>
      <c r="Y5" s="360" t="s">
        <v>135</v>
      </c>
      <c r="Z5" s="361" t="s">
        <v>181</v>
      </c>
      <c r="AA5" s="362" t="s">
        <v>49</v>
      </c>
      <c r="AB5" s="360" t="s">
        <v>135</v>
      </c>
      <c r="AC5" s="361" t="s">
        <v>181</v>
      </c>
      <c r="AD5" s="362" t="s">
        <v>49</v>
      </c>
      <c r="AE5" s="360" t="s">
        <v>135</v>
      </c>
      <c r="AF5" s="361" t="s">
        <v>181</v>
      </c>
      <c r="AG5" s="362" t="s">
        <v>49</v>
      </c>
    </row>
    <row r="6" spans="1:33" ht="18">
      <c r="A6" s="25"/>
      <c r="B6" s="26"/>
      <c r="C6" s="27"/>
      <c r="D6" s="363" t="s">
        <v>67</v>
      </c>
      <c r="E6" s="364" t="s">
        <v>50</v>
      </c>
      <c r="F6" s="365" t="s">
        <v>182</v>
      </c>
      <c r="G6" s="363" t="s">
        <v>67</v>
      </c>
      <c r="H6" s="364" t="s">
        <v>50</v>
      </c>
      <c r="I6" s="365" t="s">
        <v>182</v>
      </c>
      <c r="J6" s="363" t="s">
        <v>67</v>
      </c>
      <c r="K6" s="364" t="s">
        <v>50</v>
      </c>
      <c r="L6" s="365" t="s">
        <v>182</v>
      </c>
      <c r="M6" s="363" t="s">
        <v>67</v>
      </c>
      <c r="N6" s="364" t="s">
        <v>50</v>
      </c>
      <c r="O6" s="365" t="s">
        <v>182</v>
      </c>
      <c r="P6" s="363" t="s">
        <v>67</v>
      </c>
      <c r="Q6" s="364" t="s">
        <v>50</v>
      </c>
      <c r="R6" s="365" t="s">
        <v>182</v>
      </c>
      <c r="S6" s="399" t="s">
        <v>67</v>
      </c>
      <c r="T6" s="400" t="s">
        <v>50</v>
      </c>
      <c r="U6" s="401" t="s">
        <v>182</v>
      </c>
      <c r="V6" s="363" t="s">
        <v>67</v>
      </c>
      <c r="W6" s="364" t="s">
        <v>50</v>
      </c>
      <c r="X6" s="365" t="s">
        <v>182</v>
      </c>
      <c r="Y6" s="363" t="s">
        <v>67</v>
      </c>
      <c r="Z6" s="364" t="s">
        <v>50</v>
      </c>
      <c r="AA6" s="365" t="s">
        <v>182</v>
      </c>
      <c r="AB6" s="363" t="s">
        <v>67</v>
      </c>
      <c r="AC6" s="364" t="s">
        <v>50</v>
      </c>
      <c r="AD6" s="365" t="s">
        <v>182</v>
      </c>
      <c r="AE6" s="363" t="s">
        <v>67</v>
      </c>
      <c r="AF6" s="364" t="s">
        <v>50</v>
      </c>
      <c r="AG6" s="365" t="s">
        <v>182</v>
      </c>
    </row>
    <row r="7" spans="1:33" ht="18.75" customHeight="1" thickBot="1">
      <c r="A7" s="29"/>
      <c r="B7" s="30"/>
      <c r="C7" s="31"/>
      <c r="D7" s="366" t="s">
        <v>47</v>
      </c>
      <c r="E7" s="367"/>
      <c r="F7" s="368" t="s">
        <v>183</v>
      </c>
      <c r="G7" s="366" t="s">
        <v>47</v>
      </c>
      <c r="H7" s="367"/>
      <c r="I7" s="368" t="s">
        <v>183</v>
      </c>
      <c r="J7" s="366" t="s">
        <v>47</v>
      </c>
      <c r="K7" s="367"/>
      <c r="L7" s="368" t="s">
        <v>183</v>
      </c>
      <c r="M7" s="366" t="s">
        <v>47</v>
      </c>
      <c r="N7" s="367"/>
      <c r="O7" s="368" t="s">
        <v>183</v>
      </c>
      <c r="P7" s="366" t="s">
        <v>47</v>
      </c>
      <c r="Q7" s="367"/>
      <c r="R7" s="368" t="s">
        <v>183</v>
      </c>
      <c r="S7" s="402" t="s">
        <v>47</v>
      </c>
      <c r="T7" s="403"/>
      <c r="U7" s="404" t="s">
        <v>183</v>
      </c>
      <c r="V7" s="366" t="s">
        <v>47</v>
      </c>
      <c r="W7" s="367"/>
      <c r="X7" s="368" t="s">
        <v>183</v>
      </c>
      <c r="Y7" s="366" t="s">
        <v>47</v>
      </c>
      <c r="Z7" s="367"/>
      <c r="AA7" s="368" t="s">
        <v>183</v>
      </c>
      <c r="AB7" s="366" t="s">
        <v>47</v>
      </c>
      <c r="AC7" s="367"/>
      <c r="AD7" s="368" t="s">
        <v>183</v>
      </c>
      <c r="AE7" s="366" t="s">
        <v>47</v>
      </c>
      <c r="AF7" s="367"/>
      <c r="AG7" s="368" t="s">
        <v>183</v>
      </c>
    </row>
    <row r="8" spans="1:33" ht="35.25" customHeight="1" thickTop="1" thickBot="1">
      <c r="A8" s="339" t="s">
        <v>26</v>
      </c>
      <c r="B8" s="335" t="s">
        <v>145</v>
      </c>
      <c r="C8" s="336" t="s">
        <v>0</v>
      </c>
      <c r="D8" s="295">
        <f>SUM(D10,D32,D54,D58,D59,D60,D61,D68,D75,D80,D81,D82)</f>
        <v>139244200</v>
      </c>
      <c r="E8" s="296">
        <f>SUM(E10,E32,E54,E58,E59,E60,E61,E68,E75,E80,E81,E82)</f>
        <v>142244000</v>
      </c>
      <c r="F8" s="297">
        <f t="shared" ref="F8:F32" si="0">E8/D8*100</f>
        <v>102.15434466929322</v>
      </c>
      <c r="G8" s="350">
        <f>SUM(G10,G32,G54,G58,G59,G60,G61,G68,G75,G80,G81,G82)</f>
        <v>12724382</v>
      </c>
      <c r="H8" s="351">
        <f>SUM(H10,H32,H54,H58,H59,H60,H61,H68,H75,H80,H81,H82)</f>
        <v>13813487</v>
      </c>
      <c r="I8" s="327">
        <f>H8/G8*100</f>
        <v>108.55919760975425</v>
      </c>
      <c r="J8" s="350">
        <f>SUM(J10,J32,J54,J58,J59,J60,J61,J68,J75,J80,J81,J82)</f>
        <v>21745109</v>
      </c>
      <c r="K8" s="351">
        <f>SUM(K10,K32,K54,K58,K59,K60,K61,K68,K75,K80,K81,K82)</f>
        <v>22794922</v>
      </c>
      <c r="L8" s="383">
        <f>K8/J8*100</f>
        <v>104.82781208408751</v>
      </c>
      <c r="M8" s="295">
        <f t="shared" ref="M8:W8" si="1">SUM(M10,M32,M54,M58,M59,M60,M61,M68,M75,M80,M81,M82)</f>
        <v>12961700</v>
      </c>
      <c r="N8" s="296">
        <f t="shared" si="1"/>
        <v>14075500</v>
      </c>
      <c r="O8" s="297">
        <f>N8/M8*100</f>
        <v>108.59300863312681</v>
      </c>
      <c r="P8" s="350">
        <f t="shared" si="1"/>
        <v>2846000</v>
      </c>
      <c r="Q8" s="351">
        <f t="shared" si="1"/>
        <v>2960000</v>
      </c>
      <c r="R8" s="327">
        <f>Q8/P8*100</f>
        <v>104.00562192550949</v>
      </c>
      <c r="S8" s="295">
        <f t="shared" si="1"/>
        <v>23759900</v>
      </c>
      <c r="T8" s="296">
        <f t="shared" si="1"/>
        <v>25112000</v>
      </c>
      <c r="U8" s="458">
        <f>T8/S8*100</f>
        <v>105.69068051633215</v>
      </c>
      <c r="V8" s="350">
        <f t="shared" si="1"/>
        <v>7612000</v>
      </c>
      <c r="W8" s="351">
        <f t="shared" si="1"/>
        <v>7880000</v>
      </c>
      <c r="X8" s="480">
        <f>W8/V8*100</f>
        <v>103.52075669994744</v>
      </c>
      <c r="Y8" s="461"/>
      <c r="Z8" s="253"/>
      <c r="AA8" s="212"/>
      <c r="AB8" s="146">
        <f>SUM(G8,J8,M8,P8,S8,V8,Y8)</f>
        <v>81649091</v>
      </c>
      <c r="AC8" s="148">
        <f>SUM(H8,K8,N8,Q8,T8,W8)</f>
        <v>86635909</v>
      </c>
      <c r="AD8" s="149">
        <f>AC8/AB8*100</f>
        <v>106.10762219018457</v>
      </c>
      <c r="AE8" s="146">
        <f>SUM(D8,AB8)</f>
        <v>220893291</v>
      </c>
      <c r="AF8" s="148">
        <f>SUM(E8,AC8)</f>
        <v>228879909</v>
      </c>
      <c r="AG8" s="149">
        <f>AF8/AE8*100</f>
        <v>103.61560007723367</v>
      </c>
    </row>
    <row r="9" spans="1:33" s="34" customFormat="1" ht="12.75" customHeight="1" thickTop="1">
      <c r="A9" s="340"/>
      <c r="B9" s="330" t="s">
        <v>144</v>
      </c>
      <c r="C9" s="337"/>
      <c r="D9" s="293"/>
      <c r="E9" s="281"/>
      <c r="F9" s="294"/>
      <c r="G9" s="358"/>
      <c r="H9" s="356"/>
      <c r="I9" s="359"/>
      <c r="J9" s="384"/>
      <c r="K9" s="378"/>
      <c r="L9" s="385"/>
      <c r="M9" s="422"/>
      <c r="N9" s="423"/>
      <c r="O9" s="421"/>
      <c r="P9" s="441"/>
      <c r="Q9" s="442"/>
      <c r="R9" s="321"/>
      <c r="S9" s="422"/>
      <c r="T9" s="423"/>
      <c r="U9" s="453"/>
      <c r="V9" s="441"/>
      <c r="W9" s="442"/>
      <c r="X9" s="321"/>
      <c r="Y9" s="462"/>
      <c r="Z9" s="254"/>
      <c r="AA9" s="213"/>
      <c r="AB9" s="269"/>
      <c r="AC9" s="161"/>
      <c r="AD9" s="164"/>
      <c r="AE9" s="269"/>
      <c r="AF9" s="161"/>
      <c r="AG9" s="164"/>
    </row>
    <row r="10" spans="1:33" ht="36">
      <c r="A10" s="341">
        <v>1</v>
      </c>
      <c r="B10" s="331" t="s">
        <v>146</v>
      </c>
      <c r="C10" s="338" t="s">
        <v>0</v>
      </c>
      <c r="D10" s="287">
        <f>SUM(D12,D13,D17,D18,D19,D25,D27,D29,D30,D31)</f>
        <v>34788000</v>
      </c>
      <c r="E10" s="282">
        <f>SUM(E12,E13,E17,E18,E19,E25,E27,E29,E30,E31)</f>
        <v>34780000</v>
      </c>
      <c r="F10" s="288">
        <f t="shared" si="0"/>
        <v>99.977003564447514</v>
      </c>
      <c r="G10" s="306">
        <f>SUM(G12,G13,G17,G18,G19,G25,G27,G29,G30,G31)</f>
        <v>3602789</v>
      </c>
      <c r="H10" s="307">
        <f>SUM(H12,H13,H17,H18,H19,H25,H27,H29,H30,H31)</f>
        <v>3674272</v>
      </c>
      <c r="I10" s="322">
        <f>H10/G10*100</f>
        <v>101.98410176116337</v>
      </c>
      <c r="J10" s="306">
        <f>SUM(J12,J13,J17,J18,J19,J25,J27,J29,J30,J31)</f>
        <v>6631043</v>
      </c>
      <c r="K10" s="307">
        <f>SUM(K12,K13,K17,K18,K19,K25,K27,K29,K30,K31)</f>
        <v>6987384</v>
      </c>
      <c r="L10" s="386">
        <f>K10/J10*100</f>
        <v>105.37383033106555</v>
      </c>
      <c r="M10" s="287">
        <f t="shared" ref="M10:W10" si="2">SUM(M12,M13,M17,M18,M19,M25,M27,M29,M30,M31)</f>
        <v>4261600</v>
      </c>
      <c r="N10" s="282">
        <f t="shared" si="2"/>
        <v>4501000</v>
      </c>
      <c r="O10" s="288">
        <f>N10/M10*100</f>
        <v>105.61760840998686</v>
      </c>
      <c r="P10" s="306">
        <f t="shared" si="2"/>
        <v>705300</v>
      </c>
      <c r="Q10" s="307">
        <f t="shared" si="2"/>
        <v>730000</v>
      </c>
      <c r="R10" s="322">
        <f>Q10/P10*100</f>
        <v>103.50205586275342</v>
      </c>
      <c r="S10" s="287">
        <f t="shared" si="2"/>
        <v>7098260</v>
      </c>
      <c r="T10" s="282">
        <f t="shared" si="2"/>
        <v>7246700</v>
      </c>
      <c r="U10" s="288">
        <f>T10/S10*100</f>
        <v>102.09121672071748</v>
      </c>
      <c r="V10" s="306">
        <f t="shared" si="2"/>
        <v>2424800</v>
      </c>
      <c r="W10" s="307">
        <f t="shared" si="2"/>
        <v>2481900</v>
      </c>
      <c r="X10" s="322">
        <f>W10/V10*100</f>
        <v>102.35483338832067</v>
      </c>
      <c r="Y10" s="463"/>
      <c r="Z10" s="255"/>
      <c r="AA10" s="214"/>
      <c r="AB10" s="270">
        <f t="shared" ref="AB10:AB32" si="3">SUM(G10,J10,M10,P10,S10,V10,Y10)</f>
        <v>24723792</v>
      </c>
      <c r="AC10" s="162">
        <f>SUM(H10,K10,N10,Q10,T10,W10)</f>
        <v>25621256</v>
      </c>
      <c r="AD10" s="151">
        <f>AC10/AB10*100</f>
        <v>103.62996097038837</v>
      </c>
      <c r="AE10" s="270">
        <f>SUM(D10,AB10)</f>
        <v>59511792</v>
      </c>
      <c r="AF10" s="162">
        <f>SUM(E10,AC10)</f>
        <v>60401256</v>
      </c>
      <c r="AG10" s="151">
        <f>AF10/AE10*100</f>
        <v>101.49460127162698</v>
      </c>
    </row>
    <row r="11" spans="1:33" ht="12.75" customHeight="1">
      <c r="A11" s="341"/>
      <c r="B11" s="332" t="s">
        <v>144</v>
      </c>
      <c r="C11" s="338"/>
      <c r="D11" s="285"/>
      <c r="E11" s="283"/>
      <c r="F11" s="288"/>
      <c r="G11" s="308"/>
      <c r="H11" s="309"/>
      <c r="I11" s="322"/>
      <c r="J11" s="387"/>
      <c r="K11" s="379"/>
      <c r="L11" s="386"/>
      <c r="M11" s="428"/>
      <c r="N11" s="429"/>
      <c r="O11" s="286"/>
      <c r="P11" s="433"/>
      <c r="Q11" s="434"/>
      <c r="R11" s="322"/>
      <c r="S11" s="424"/>
      <c r="T11" s="425"/>
      <c r="U11" s="288"/>
      <c r="V11" s="433"/>
      <c r="W11" s="434"/>
      <c r="X11" s="322"/>
      <c r="Y11" s="464"/>
      <c r="Z11" s="256"/>
      <c r="AA11" s="215"/>
      <c r="AB11" s="270"/>
      <c r="AC11" s="162"/>
      <c r="AD11" s="151"/>
      <c r="AE11" s="270"/>
      <c r="AF11" s="162"/>
      <c r="AG11" s="151"/>
    </row>
    <row r="12" spans="1:33" ht="13.5" customHeight="1">
      <c r="A12" s="342" t="s">
        <v>9</v>
      </c>
      <c r="B12" s="333" t="s">
        <v>147</v>
      </c>
      <c r="C12" s="338" t="s">
        <v>0</v>
      </c>
      <c r="D12" s="298">
        <v>5700000</v>
      </c>
      <c r="E12" s="299">
        <v>5800000</v>
      </c>
      <c r="F12" s="286">
        <f t="shared" si="0"/>
        <v>101.75438596491229</v>
      </c>
      <c r="G12" s="298">
        <v>648582</v>
      </c>
      <c r="H12" s="299">
        <v>670903</v>
      </c>
      <c r="I12" s="286">
        <f>H12/G12*100</f>
        <v>103.44150778159123</v>
      </c>
      <c r="J12" s="298">
        <v>1265279</v>
      </c>
      <c r="K12" s="299">
        <v>1321824</v>
      </c>
      <c r="L12" s="391">
        <f>K12/J12*100</f>
        <v>104.46897482689587</v>
      </c>
      <c r="M12" s="428">
        <v>675000</v>
      </c>
      <c r="N12" s="429">
        <v>689000</v>
      </c>
      <c r="O12" s="286">
        <f>N12/M12*100</f>
        <v>102.07407407407408</v>
      </c>
      <c r="P12" s="443">
        <v>139000</v>
      </c>
      <c r="Q12" s="444">
        <v>142000</v>
      </c>
      <c r="R12" s="390">
        <f>Q12/P12*100</f>
        <v>102.15827338129498</v>
      </c>
      <c r="S12" s="428">
        <v>1244230</v>
      </c>
      <c r="T12" s="429">
        <v>1285000</v>
      </c>
      <c r="U12" s="286">
        <f>T12/S12*100</f>
        <v>103.27672536428152</v>
      </c>
      <c r="V12" s="443">
        <v>431000</v>
      </c>
      <c r="W12" s="444">
        <v>438900</v>
      </c>
      <c r="X12" s="390">
        <f>W12/V12*100</f>
        <v>101.83294663573086</v>
      </c>
      <c r="Y12" s="465"/>
      <c r="Z12" s="257"/>
      <c r="AA12" s="215"/>
      <c r="AB12" s="270">
        <f t="shared" si="3"/>
        <v>4403091</v>
      </c>
      <c r="AC12" s="162">
        <f>SUM(H12,K12,N12,Q12,T12,W12)</f>
        <v>4547627</v>
      </c>
      <c r="AD12" s="151">
        <f>AC12/AB12*100</f>
        <v>103.28260306225785</v>
      </c>
      <c r="AE12" s="270">
        <f>SUM(D12,AB12)</f>
        <v>10103091</v>
      </c>
      <c r="AF12" s="162">
        <f>SUM(E12,AC12)</f>
        <v>10347627</v>
      </c>
      <c r="AG12" s="151">
        <f>AF12/AE12*100</f>
        <v>102.42040777421484</v>
      </c>
    </row>
    <row r="13" spans="1:33" ht="24">
      <c r="A13" s="342" t="s">
        <v>10</v>
      </c>
      <c r="B13" s="333" t="s">
        <v>148</v>
      </c>
      <c r="C13" s="338" t="s">
        <v>0</v>
      </c>
      <c r="D13" s="300">
        <f>SUM(D15,D16)</f>
        <v>7750000</v>
      </c>
      <c r="E13" s="301">
        <f>SUM(E15,E16)</f>
        <v>7602000</v>
      </c>
      <c r="F13" s="286">
        <f t="shared" si="0"/>
        <v>98.090322580645164</v>
      </c>
      <c r="G13" s="300">
        <f>SUM(G15,G16)</f>
        <v>804937</v>
      </c>
      <c r="H13" s="301">
        <f>SUM(H15,H16)</f>
        <v>809817</v>
      </c>
      <c r="I13" s="286">
        <f>H13/G13*100</f>
        <v>100.60625862645152</v>
      </c>
      <c r="J13" s="300">
        <f>SUM(J15,J16)</f>
        <v>1648647</v>
      </c>
      <c r="K13" s="301">
        <f>SUM(K15,K16)</f>
        <v>1782325</v>
      </c>
      <c r="L13" s="391">
        <f>K13/J13*100</f>
        <v>108.10834581326385</v>
      </c>
      <c r="M13" s="300">
        <f t="shared" ref="M13:W13" si="4">SUM(M15,M16)</f>
        <v>901000</v>
      </c>
      <c r="N13" s="301">
        <f t="shared" si="4"/>
        <v>941000</v>
      </c>
      <c r="O13" s="286">
        <f>N13/M13*100</f>
        <v>104.4395116537181</v>
      </c>
      <c r="P13" s="352">
        <f t="shared" si="4"/>
        <v>189000</v>
      </c>
      <c r="Q13" s="353">
        <f t="shared" si="4"/>
        <v>193500</v>
      </c>
      <c r="R13" s="390">
        <f>Q13/P13*100</f>
        <v>102.38095238095238</v>
      </c>
      <c r="S13" s="300">
        <f t="shared" si="4"/>
        <v>1485830</v>
      </c>
      <c r="T13" s="301">
        <f t="shared" si="4"/>
        <v>1530000</v>
      </c>
      <c r="U13" s="286">
        <f>T13/S13*100</f>
        <v>102.97274923779976</v>
      </c>
      <c r="V13" s="352">
        <f t="shared" si="4"/>
        <v>557600</v>
      </c>
      <c r="W13" s="353">
        <f t="shared" si="4"/>
        <v>571100</v>
      </c>
      <c r="X13" s="390">
        <f>W13/V13*100</f>
        <v>102.42109038737446</v>
      </c>
      <c r="Y13" s="465"/>
      <c r="Z13" s="257"/>
      <c r="AA13" s="215"/>
      <c r="AB13" s="270">
        <f t="shared" si="3"/>
        <v>5587014</v>
      </c>
      <c r="AC13" s="162">
        <f>SUM(H13,K13,N13,Q13,T13,W13)</f>
        <v>5827742</v>
      </c>
      <c r="AD13" s="151">
        <f>AC13/AB13*100</f>
        <v>104.30870586685481</v>
      </c>
      <c r="AE13" s="270">
        <f>SUM(D13,AB13)</f>
        <v>13337014</v>
      </c>
      <c r="AF13" s="162">
        <f>SUM(E13,AC13)</f>
        <v>13429742</v>
      </c>
      <c r="AG13" s="151">
        <f>AF13/AE13*100</f>
        <v>100.69526807124893</v>
      </c>
    </row>
    <row r="14" spans="1:33" ht="12.75" customHeight="1">
      <c r="A14" s="342"/>
      <c r="B14" s="334" t="s">
        <v>144</v>
      </c>
      <c r="C14" s="338"/>
      <c r="D14" s="298"/>
      <c r="E14" s="299"/>
      <c r="F14" s="286"/>
      <c r="G14" s="298"/>
      <c r="H14" s="299"/>
      <c r="I14" s="286"/>
      <c r="J14" s="298"/>
      <c r="K14" s="299"/>
      <c r="L14" s="391"/>
      <c r="M14" s="428"/>
      <c r="N14" s="429"/>
      <c r="O14" s="286"/>
      <c r="P14" s="443"/>
      <c r="Q14" s="444"/>
      <c r="R14" s="390"/>
      <c r="S14" s="428"/>
      <c r="T14" s="429"/>
      <c r="U14" s="286"/>
      <c r="V14" s="443"/>
      <c r="W14" s="444"/>
      <c r="X14" s="390"/>
      <c r="Y14" s="465"/>
      <c r="Z14" s="258"/>
      <c r="AA14" s="215"/>
      <c r="AB14" s="270"/>
      <c r="AC14" s="162"/>
      <c r="AD14" s="151"/>
      <c r="AE14" s="270"/>
      <c r="AF14" s="162"/>
      <c r="AG14" s="151"/>
    </row>
    <row r="15" spans="1:33" ht="13.5" customHeight="1">
      <c r="A15" s="343" t="s">
        <v>53</v>
      </c>
      <c r="B15" s="334" t="s">
        <v>149</v>
      </c>
      <c r="C15" s="338" t="s">
        <v>0</v>
      </c>
      <c r="D15" s="289">
        <v>5533000</v>
      </c>
      <c r="E15" s="284">
        <v>5431700</v>
      </c>
      <c r="F15" s="286">
        <f t="shared" si="0"/>
        <v>98.169166817278153</v>
      </c>
      <c r="G15" s="289">
        <v>513004</v>
      </c>
      <c r="H15" s="284">
        <v>516114</v>
      </c>
      <c r="I15" s="286">
        <f>H15/G15*100</f>
        <v>100.60623308980048</v>
      </c>
      <c r="J15" s="289">
        <v>981495</v>
      </c>
      <c r="K15" s="284">
        <v>1061078</v>
      </c>
      <c r="L15" s="391">
        <f>K15/J15*100</f>
        <v>108.10834492279635</v>
      </c>
      <c r="M15" s="426">
        <v>496000</v>
      </c>
      <c r="N15" s="427">
        <v>519000</v>
      </c>
      <c r="O15" s="286">
        <f>N15/M15*100</f>
        <v>104.63709677419355</v>
      </c>
      <c r="P15" s="437">
        <v>125000</v>
      </c>
      <c r="Q15" s="438">
        <v>128000</v>
      </c>
      <c r="R15" s="390">
        <f>Q15/P15*100</f>
        <v>102.4</v>
      </c>
      <c r="S15" s="426">
        <v>948660</v>
      </c>
      <c r="T15" s="427">
        <v>976850</v>
      </c>
      <c r="U15" s="286">
        <f>T15/S15*100</f>
        <v>102.97155988446862</v>
      </c>
      <c r="V15" s="437">
        <v>333600</v>
      </c>
      <c r="W15" s="438">
        <v>341800</v>
      </c>
      <c r="X15" s="390">
        <f>W15/V15*100</f>
        <v>102.45803357314149</v>
      </c>
      <c r="Y15" s="465"/>
      <c r="Z15" s="257"/>
      <c r="AA15" s="215"/>
      <c r="AB15" s="270">
        <f t="shared" si="3"/>
        <v>3397759</v>
      </c>
      <c r="AC15" s="162">
        <f>SUM(H15,K15,N15,Q15,T15,W15)</f>
        <v>3542842</v>
      </c>
      <c r="AD15" s="151">
        <f>AC15/AB15*100</f>
        <v>104.2699614657779</v>
      </c>
      <c r="AE15" s="270">
        <f t="shared" ref="AE15:AF19" si="5">SUM(D15,AB15)</f>
        <v>8930759</v>
      </c>
      <c r="AF15" s="162">
        <f t="shared" si="5"/>
        <v>8974542</v>
      </c>
      <c r="AG15" s="151">
        <f>AF15/AE15*100</f>
        <v>100.49024948495419</v>
      </c>
    </row>
    <row r="16" spans="1:33" ht="13.5" customHeight="1">
      <c r="A16" s="343" t="s">
        <v>54</v>
      </c>
      <c r="B16" s="334" t="s">
        <v>150</v>
      </c>
      <c r="C16" s="338" t="s">
        <v>0</v>
      </c>
      <c r="D16" s="289">
        <v>2217000</v>
      </c>
      <c r="E16" s="284">
        <v>2170300</v>
      </c>
      <c r="F16" s="286">
        <f t="shared" si="0"/>
        <v>97.893549842129005</v>
      </c>
      <c r="G16" s="289">
        <v>291933</v>
      </c>
      <c r="H16" s="284">
        <v>293703</v>
      </c>
      <c r="I16" s="286">
        <f>H16/G16*100</f>
        <v>100.60630350114582</v>
      </c>
      <c r="J16" s="289">
        <v>667152</v>
      </c>
      <c r="K16" s="284">
        <v>721247</v>
      </c>
      <c r="L16" s="391">
        <f>K16/J16*100</f>
        <v>108.10834712329425</v>
      </c>
      <c r="M16" s="426">
        <v>405000</v>
      </c>
      <c r="N16" s="427">
        <v>422000</v>
      </c>
      <c r="O16" s="286">
        <f>N16/M16*100</f>
        <v>104.19753086419755</v>
      </c>
      <c r="P16" s="437">
        <v>64000</v>
      </c>
      <c r="Q16" s="438">
        <v>65500</v>
      </c>
      <c r="R16" s="390">
        <f>Q16/P16*100</f>
        <v>102.34375</v>
      </c>
      <c r="S16" s="426">
        <v>537170</v>
      </c>
      <c r="T16" s="427">
        <v>553150</v>
      </c>
      <c r="U16" s="286">
        <f>T16/S16*100</f>
        <v>102.9748496751494</v>
      </c>
      <c r="V16" s="437">
        <v>224000</v>
      </c>
      <c r="W16" s="438">
        <v>229300</v>
      </c>
      <c r="X16" s="390">
        <f>W16/V16*100</f>
        <v>102.36607142857143</v>
      </c>
      <c r="Y16" s="465"/>
      <c r="Z16" s="257"/>
      <c r="AA16" s="215"/>
      <c r="AB16" s="270">
        <f t="shared" si="3"/>
        <v>2189255</v>
      </c>
      <c r="AC16" s="162">
        <f>SUM(H16,K16,N16,Q16,T16,W16)</f>
        <v>2284900</v>
      </c>
      <c r="AD16" s="151">
        <f>AC16/AB16*100</f>
        <v>104.36883780098709</v>
      </c>
      <c r="AE16" s="270">
        <f t="shared" si="5"/>
        <v>4406255</v>
      </c>
      <c r="AF16" s="162">
        <f t="shared" si="5"/>
        <v>4455200</v>
      </c>
      <c r="AG16" s="151">
        <f>AF16/AE16*100</f>
        <v>101.1108072501478</v>
      </c>
    </row>
    <row r="17" spans="1:33" ht="13.5" customHeight="1">
      <c r="A17" s="342" t="s">
        <v>11</v>
      </c>
      <c r="B17" s="333" t="s">
        <v>151</v>
      </c>
      <c r="C17" s="338" t="s">
        <v>0</v>
      </c>
      <c r="D17" s="298">
        <v>1850000</v>
      </c>
      <c r="E17" s="299">
        <v>1885000</v>
      </c>
      <c r="F17" s="286">
        <f t="shared" si="0"/>
        <v>101.8918918918919</v>
      </c>
      <c r="G17" s="298">
        <v>180269</v>
      </c>
      <c r="H17" s="299">
        <v>182596</v>
      </c>
      <c r="I17" s="286">
        <f>H17/G17*100</f>
        <v>101.29084867614509</v>
      </c>
      <c r="J17" s="298">
        <v>405586</v>
      </c>
      <c r="K17" s="299">
        <v>423712</v>
      </c>
      <c r="L17" s="391">
        <f>K17/J17*100</f>
        <v>104.46908916974451</v>
      </c>
      <c r="M17" s="428">
        <v>229000</v>
      </c>
      <c r="N17" s="429">
        <v>244000</v>
      </c>
      <c r="O17" s="286">
        <f>N17/M17*100</f>
        <v>106.55021834061135</v>
      </c>
      <c r="P17" s="443">
        <v>39650</v>
      </c>
      <c r="Q17" s="444">
        <v>41500</v>
      </c>
      <c r="R17" s="390">
        <f>Q17/P17*100</f>
        <v>104.66582597730138</v>
      </c>
      <c r="S17" s="428">
        <v>442780</v>
      </c>
      <c r="T17" s="429">
        <v>455500</v>
      </c>
      <c r="U17" s="286">
        <f>T17/S17*100</f>
        <v>102.87275848050952</v>
      </c>
      <c r="V17" s="443">
        <v>169700</v>
      </c>
      <c r="W17" s="444">
        <v>174900</v>
      </c>
      <c r="X17" s="390">
        <f>W17/V17*100</f>
        <v>103.06423099587508</v>
      </c>
      <c r="Y17" s="465"/>
      <c r="Z17" s="257"/>
      <c r="AA17" s="215"/>
      <c r="AB17" s="270">
        <f t="shared" si="3"/>
        <v>1466985</v>
      </c>
      <c r="AC17" s="162">
        <f>SUM(H17,K17,N17,Q17,T17,W17)</f>
        <v>1522208</v>
      </c>
      <c r="AD17" s="151">
        <f>AC17/AB17*100</f>
        <v>103.76438750225803</v>
      </c>
      <c r="AE17" s="270">
        <f t="shared" si="5"/>
        <v>3316985</v>
      </c>
      <c r="AF17" s="162">
        <f t="shared" si="5"/>
        <v>3407208</v>
      </c>
      <c r="AG17" s="151">
        <f>AF17/AE17*100</f>
        <v>102.72003038904307</v>
      </c>
    </row>
    <row r="18" spans="1:33" ht="13.5" customHeight="1">
      <c r="A18" s="342" t="s">
        <v>12</v>
      </c>
      <c r="B18" s="333" t="s">
        <v>152</v>
      </c>
      <c r="C18" s="338" t="s">
        <v>0</v>
      </c>
      <c r="D18" s="298">
        <v>1375000</v>
      </c>
      <c r="E18" s="299">
        <v>1375000</v>
      </c>
      <c r="F18" s="286">
        <f t="shared" si="0"/>
        <v>100</v>
      </c>
      <c r="G18" s="298">
        <v>185152</v>
      </c>
      <c r="H18" s="299">
        <v>190257</v>
      </c>
      <c r="I18" s="286">
        <f>H18/G18*100</f>
        <v>102.75719408918079</v>
      </c>
      <c r="J18" s="298">
        <v>282774</v>
      </c>
      <c r="K18" s="299">
        <v>295411</v>
      </c>
      <c r="L18" s="391">
        <f>K18/J18*100</f>
        <v>104.46893986010028</v>
      </c>
      <c r="M18" s="428">
        <v>200000</v>
      </c>
      <c r="N18" s="429">
        <v>212000</v>
      </c>
      <c r="O18" s="286">
        <f>N18/M18*100</f>
        <v>106</v>
      </c>
      <c r="P18" s="443">
        <v>40550</v>
      </c>
      <c r="Q18" s="444">
        <v>43500</v>
      </c>
      <c r="R18" s="390">
        <f>Q18/P18*100</f>
        <v>107.27496917385943</v>
      </c>
      <c r="S18" s="428">
        <v>386260</v>
      </c>
      <c r="T18" s="429">
        <v>405000</v>
      </c>
      <c r="U18" s="286">
        <f>T18/S18*100</f>
        <v>104.8516543261016</v>
      </c>
      <c r="V18" s="443">
        <v>129900</v>
      </c>
      <c r="W18" s="444">
        <v>133800</v>
      </c>
      <c r="X18" s="390">
        <f>W18/V18*100</f>
        <v>103.00230946882216</v>
      </c>
      <c r="Y18" s="465"/>
      <c r="Z18" s="257"/>
      <c r="AA18" s="215"/>
      <c r="AB18" s="270">
        <f t="shared" si="3"/>
        <v>1224636</v>
      </c>
      <c r="AC18" s="162">
        <f>SUM(H18,K18,N18,Q18,T18,W18)</f>
        <v>1279968</v>
      </c>
      <c r="AD18" s="151">
        <f>AC18/AB18*100</f>
        <v>104.51824052208167</v>
      </c>
      <c r="AE18" s="270">
        <f t="shared" si="5"/>
        <v>2599636</v>
      </c>
      <c r="AF18" s="162">
        <f t="shared" si="5"/>
        <v>2654968</v>
      </c>
      <c r="AG18" s="151">
        <f>AF18/AE18*100</f>
        <v>102.12845182940997</v>
      </c>
    </row>
    <row r="19" spans="1:33" ht="13.5" customHeight="1">
      <c r="A19" s="342" t="s">
        <v>13</v>
      </c>
      <c r="B19" s="333" t="s">
        <v>153</v>
      </c>
      <c r="C19" s="338" t="s">
        <v>0</v>
      </c>
      <c r="D19" s="300">
        <f>SUM(D21,D22,D23,D24)</f>
        <v>4800000</v>
      </c>
      <c r="E19" s="301">
        <f>SUM(E21,E22,E23,E24)</f>
        <v>4800000</v>
      </c>
      <c r="F19" s="286">
        <f t="shared" si="0"/>
        <v>100</v>
      </c>
      <c r="G19" s="300">
        <f>SUM(G21,G22,G23,G24)</f>
        <v>525451</v>
      </c>
      <c r="H19" s="301">
        <f>SUM(H21,H22,H23,H24)</f>
        <v>534287</v>
      </c>
      <c r="I19" s="286">
        <f>H19/G19*100</f>
        <v>101.68160304195824</v>
      </c>
      <c r="J19" s="300">
        <f t="shared" ref="J19:W19" si="6">SUM(J21,J22,J23,J24)</f>
        <v>878274</v>
      </c>
      <c r="K19" s="301">
        <f t="shared" si="6"/>
        <v>917524</v>
      </c>
      <c r="L19" s="391">
        <f>K19/J19*100</f>
        <v>104.46899259228897</v>
      </c>
      <c r="M19" s="300">
        <f t="shared" si="6"/>
        <v>820000</v>
      </c>
      <c r="N19" s="301">
        <f t="shared" si="6"/>
        <v>877300</v>
      </c>
      <c r="O19" s="286">
        <f>N19/M19*100</f>
        <v>106.98780487804878</v>
      </c>
      <c r="P19" s="352">
        <f t="shared" si="6"/>
        <v>69200</v>
      </c>
      <c r="Q19" s="353">
        <f t="shared" si="6"/>
        <v>71000</v>
      </c>
      <c r="R19" s="390">
        <f>Q19/P19*100</f>
        <v>102.60115606936415</v>
      </c>
      <c r="S19" s="300">
        <f t="shared" si="6"/>
        <v>1126290</v>
      </c>
      <c r="T19" s="301">
        <f t="shared" si="6"/>
        <v>1131100</v>
      </c>
      <c r="U19" s="286">
        <f>T19/S19*100</f>
        <v>100.42706585337702</v>
      </c>
      <c r="V19" s="352">
        <f t="shared" si="6"/>
        <v>353900</v>
      </c>
      <c r="W19" s="353">
        <f t="shared" si="6"/>
        <v>362500</v>
      </c>
      <c r="X19" s="390">
        <f>W19/V19*100</f>
        <v>102.4300649901102</v>
      </c>
      <c r="Y19" s="465"/>
      <c r="Z19" s="257"/>
      <c r="AA19" s="215"/>
      <c r="AB19" s="270">
        <f t="shared" si="3"/>
        <v>3773115</v>
      </c>
      <c r="AC19" s="162">
        <f>SUM(H19,K19,N19,Q19,T19,W19)</f>
        <v>3893711</v>
      </c>
      <c r="AD19" s="151">
        <f>AC19/AB19*100</f>
        <v>103.19619200580952</v>
      </c>
      <c r="AE19" s="270">
        <f t="shared" si="5"/>
        <v>8573115</v>
      </c>
      <c r="AF19" s="162">
        <f t="shared" si="5"/>
        <v>8693711</v>
      </c>
      <c r="AG19" s="151">
        <f>AF19/AE19*100</f>
        <v>101.40667656971824</v>
      </c>
    </row>
    <row r="20" spans="1:33" ht="12.75" customHeight="1">
      <c r="A20" s="343"/>
      <c r="B20" s="334" t="s">
        <v>144</v>
      </c>
      <c r="C20" s="338"/>
      <c r="D20" s="289"/>
      <c r="E20" s="284"/>
      <c r="F20" s="286"/>
      <c r="G20" s="289"/>
      <c r="H20" s="284"/>
      <c r="I20" s="286"/>
      <c r="J20" s="289"/>
      <c r="K20" s="284"/>
      <c r="L20" s="391"/>
      <c r="M20" s="426"/>
      <c r="N20" s="427"/>
      <c r="O20" s="286"/>
      <c r="P20" s="437"/>
      <c r="Q20" s="438"/>
      <c r="R20" s="390"/>
      <c r="S20" s="426"/>
      <c r="T20" s="427"/>
      <c r="U20" s="286"/>
      <c r="V20" s="437"/>
      <c r="W20" s="438"/>
      <c r="X20" s="390"/>
      <c r="Y20" s="465"/>
      <c r="Z20" s="258"/>
      <c r="AA20" s="215"/>
      <c r="AB20" s="270"/>
      <c r="AC20" s="162"/>
      <c r="AD20" s="151"/>
      <c r="AE20" s="270"/>
      <c r="AF20" s="162"/>
      <c r="AG20" s="151"/>
    </row>
    <row r="21" spans="1:33" ht="13.5" customHeight="1">
      <c r="A21" s="343" t="s">
        <v>55</v>
      </c>
      <c r="B21" s="334" t="s">
        <v>154</v>
      </c>
      <c r="C21" s="338" t="s">
        <v>0</v>
      </c>
      <c r="D21" s="289">
        <v>3539000</v>
      </c>
      <c r="E21" s="284">
        <v>3519900</v>
      </c>
      <c r="F21" s="286">
        <f t="shared" si="0"/>
        <v>99.460299519638312</v>
      </c>
      <c r="G21" s="289">
        <v>400330</v>
      </c>
      <c r="H21" s="284">
        <v>407062</v>
      </c>
      <c r="I21" s="286">
        <f>H21/G21*100</f>
        <v>101.68161266954763</v>
      </c>
      <c r="J21" s="289">
        <v>693799</v>
      </c>
      <c r="K21" s="284">
        <v>724804</v>
      </c>
      <c r="L21" s="391">
        <f>K21/J21*100</f>
        <v>104.46887354983217</v>
      </c>
      <c r="M21" s="426">
        <v>591000</v>
      </c>
      <c r="N21" s="427">
        <v>627000</v>
      </c>
      <c r="O21" s="286">
        <f>N21/M21*100</f>
        <v>106.09137055837563</v>
      </c>
      <c r="P21" s="437">
        <v>45000</v>
      </c>
      <c r="Q21" s="438">
        <v>46500</v>
      </c>
      <c r="R21" s="390">
        <f>Q21/P21*100</f>
        <v>103.33333333333334</v>
      </c>
      <c r="S21" s="426">
        <v>852380</v>
      </c>
      <c r="T21" s="427">
        <v>856000</v>
      </c>
      <c r="U21" s="286">
        <f>T21/S21*100</f>
        <v>100.42469321194771</v>
      </c>
      <c r="V21" s="437">
        <v>277600</v>
      </c>
      <c r="W21" s="438">
        <v>284300</v>
      </c>
      <c r="X21" s="390">
        <f>W21/V21*100</f>
        <v>102.4135446685879</v>
      </c>
      <c r="Y21" s="465"/>
      <c r="Z21" s="257"/>
      <c r="AA21" s="215"/>
      <c r="AB21" s="270">
        <f t="shared" si="3"/>
        <v>2860109</v>
      </c>
      <c r="AC21" s="162">
        <f t="shared" ref="AC21:AC27" si="7">SUM(H21,K21,N21,Q21,T21,W21)</f>
        <v>2945666</v>
      </c>
      <c r="AD21" s="151">
        <f>AC21/AB21*100</f>
        <v>102.99138948900199</v>
      </c>
      <c r="AE21" s="270">
        <f t="shared" ref="AE21:AF27" si="8">SUM(D21,AB21)</f>
        <v>6399109</v>
      </c>
      <c r="AF21" s="162">
        <f t="shared" si="8"/>
        <v>6465566</v>
      </c>
      <c r="AG21" s="151">
        <f>AF21/AE21*100</f>
        <v>101.03853520857358</v>
      </c>
    </row>
    <row r="22" spans="1:33" ht="13.5" customHeight="1">
      <c r="A22" s="343" t="s">
        <v>56</v>
      </c>
      <c r="B22" s="334" t="s">
        <v>155</v>
      </c>
      <c r="C22" s="338" t="s">
        <v>0</v>
      </c>
      <c r="D22" s="289">
        <v>998000</v>
      </c>
      <c r="E22" s="284">
        <v>1016900</v>
      </c>
      <c r="F22" s="286">
        <f t="shared" si="0"/>
        <v>101.89378757515031</v>
      </c>
      <c r="G22" s="289">
        <v>96621</v>
      </c>
      <c r="H22" s="284">
        <v>98246</v>
      </c>
      <c r="I22" s="286">
        <f>H22/G22*100</f>
        <v>101.68182900197679</v>
      </c>
      <c r="J22" s="289">
        <v>178274</v>
      </c>
      <c r="K22" s="284">
        <v>186241</v>
      </c>
      <c r="L22" s="391">
        <f>K22/J22*100</f>
        <v>104.46896350561494</v>
      </c>
      <c r="M22" s="426">
        <v>193000</v>
      </c>
      <c r="N22" s="427">
        <v>213000</v>
      </c>
      <c r="O22" s="286">
        <f>N22/M22*100</f>
        <v>110.36269430051813</v>
      </c>
      <c r="P22" s="437">
        <v>16200</v>
      </c>
      <c r="Q22" s="438">
        <v>16500</v>
      </c>
      <c r="R22" s="390">
        <f>Q22/P22*100</f>
        <v>101.85185185185186</v>
      </c>
      <c r="S22" s="426">
        <v>214590</v>
      </c>
      <c r="T22" s="427">
        <v>215500</v>
      </c>
      <c r="U22" s="286">
        <f>T22/S22*100</f>
        <v>100.42406449508366</v>
      </c>
      <c r="V22" s="437">
        <v>52800</v>
      </c>
      <c r="W22" s="438">
        <v>54100</v>
      </c>
      <c r="X22" s="390">
        <f>W22/V22*100</f>
        <v>102.46212121212122</v>
      </c>
      <c r="Y22" s="465"/>
      <c r="Z22" s="257"/>
      <c r="AA22" s="215"/>
      <c r="AB22" s="270">
        <f t="shared" si="3"/>
        <v>751485</v>
      </c>
      <c r="AC22" s="162">
        <f t="shared" si="7"/>
        <v>783587</v>
      </c>
      <c r="AD22" s="151">
        <f>AC22/AB22*100</f>
        <v>104.27180848586465</v>
      </c>
      <c r="AE22" s="270">
        <f t="shared" si="8"/>
        <v>1749485</v>
      </c>
      <c r="AF22" s="162">
        <f t="shared" si="8"/>
        <v>1800487</v>
      </c>
      <c r="AG22" s="151">
        <f>AF22/AE22*100</f>
        <v>102.91525791875895</v>
      </c>
    </row>
    <row r="23" spans="1:33" ht="12.75" customHeight="1">
      <c r="A23" s="343" t="s">
        <v>113</v>
      </c>
      <c r="B23" s="334" t="s">
        <v>156</v>
      </c>
      <c r="C23" s="338" t="s">
        <v>0</v>
      </c>
      <c r="D23" s="289">
        <v>0</v>
      </c>
      <c r="E23" s="284">
        <v>0</v>
      </c>
      <c r="F23" s="286"/>
      <c r="G23" s="289">
        <v>0</v>
      </c>
      <c r="H23" s="284">
        <v>0</v>
      </c>
      <c r="I23" s="286"/>
      <c r="J23" s="289">
        <v>0</v>
      </c>
      <c r="K23" s="284">
        <v>0</v>
      </c>
      <c r="L23" s="391"/>
      <c r="M23" s="426">
        <v>0</v>
      </c>
      <c r="N23" s="427">
        <v>0</v>
      </c>
      <c r="O23" s="286"/>
      <c r="P23" s="437">
        <v>0</v>
      </c>
      <c r="Q23" s="438">
        <v>0</v>
      </c>
      <c r="R23" s="390"/>
      <c r="S23" s="426">
        <v>0</v>
      </c>
      <c r="T23" s="427">
        <v>0</v>
      </c>
      <c r="U23" s="286"/>
      <c r="V23" s="437">
        <v>0</v>
      </c>
      <c r="W23" s="438">
        <v>0</v>
      </c>
      <c r="X23" s="390"/>
      <c r="Y23" s="466"/>
      <c r="Z23" s="258"/>
      <c r="AA23" s="215"/>
      <c r="AB23" s="270">
        <f t="shared" si="3"/>
        <v>0</v>
      </c>
      <c r="AC23" s="162">
        <f t="shared" si="7"/>
        <v>0</v>
      </c>
      <c r="AD23" s="151"/>
      <c r="AE23" s="270">
        <f t="shared" si="8"/>
        <v>0</v>
      </c>
      <c r="AF23" s="162">
        <f t="shared" si="8"/>
        <v>0</v>
      </c>
      <c r="AG23" s="151"/>
    </row>
    <row r="24" spans="1:33" ht="13.5" customHeight="1">
      <c r="A24" s="343" t="s">
        <v>114</v>
      </c>
      <c r="B24" s="334" t="s">
        <v>157</v>
      </c>
      <c r="C24" s="338" t="s">
        <v>0</v>
      </c>
      <c r="D24" s="289">
        <v>263000</v>
      </c>
      <c r="E24" s="284">
        <v>263200</v>
      </c>
      <c r="F24" s="286">
        <f t="shared" si="0"/>
        <v>100.07604562737642</v>
      </c>
      <c r="G24" s="289">
        <v>28500</v>
      </c>
      <c r="H24" s="284">
        <v>28979</v>
      </c>
      <c r="I24" s="286">
        <f t="shared" ref="I24:I29" si="9">H24/G24*100</f>
        <v>101.68070175438598</v>
      </c>
      <c r="J24" s="289">
        <v>6201</v>
      </c>
      <c r="K24" s="284">
        <v>6479</v>
      </c>
      <c r="L24" s="391">
        <f t="shared" ref="L24:L29" si="10">K24/J24*100</f>
        <v>104.4831478793743</v>
      </c>
      <c r="M24" s="426">
        <v>36000</v>
      </c>
      <c r="N24" s="427">
        <v>37300</v>
      </c>
      <c r="O24" s="286">
        <f t="shared" ref="O24:O29" si="11">N24/M24*100</f>
        <v>103.61111111111111</v>
      </c>
      <c r="P24" s="437">
        <v>8000</v>
      </c>
      <c r="Q24" s="438">
        <v>8000</v>
      </c>
      <c r="R24" s="390">
        <f>Q24/P24*100</f>
        <v>100</v>
      </c>
      <c r="S24" s="426">
        <v>59320</v>
      </c>
      <c r="T24" s="427">
        <v>59600</v>
      </c>
      <c r="U24" s="286">
        <f t="shared" ref="U24:U29" si="12">T24/S24*100</f>
        <v>100.47201618341199</v>
      </c>
      <c r="V24" s="437">
        <v>23500</v>
      </c>
      <c r="W24" s="438">
        <v>24100</v>
      </c>
      <c r="X24" s="390">
        <f t="shared" ref="X24:X29" si="13">W24/V24*100</f>
        <v>102.55319148936171</v>
      </c>
      <c r="Y24" s="466"/>
      <c r="Z24" s="257"/>
      <c r="AA24" s="215"/>
      <c r="AB24" s="270">
        <f t="shared" si="3"/>
        <v>161521</v>
      </c>
      <c r="AC24" s="162">
        <f t="shared" si="7"/>
        <v>164458</v>
      </c>
      <c r="AD24" s="151">
        <f t="shared" ref="AD24:AD29" si="14">AC24/AB24*100</f>
        <v>101.81833941097442</v>
      </c>
      <c r="AE24" s="270">
        <f t="shared" si="8"/>
        <v>424521</v>
      </c>
      <c r="AF24" s="162">
        <f t="shared" si="8"/>
        <v>427658</v>
      </c>
      <c r="AG24" s="151">
        <f t="shared" ref="AG24:AG29" si="15">AF24/AE24*100</f>
        <v>100.73895048772616</v>
      </c>
    </row>
    <row r="25" spans="1:33" ht="13.5" customHeight="1">
      <c r="A25" s="342" t="s">
        <v>14</v>
      </c>
      <c r="B25" s="333" t="s">
        <v>158</v>
      </c>
      <c r="C25" s="338" t="s">
        <v>0</v>
      </c>
      <c r="D25" s="298">
        <v>1070000</v>
      </c>
      <c r="E25" s="299">
        <v>1060000</v>
      </c>
      <c r="F25" s="286">
        <f t="shared" si="0"/>
        <v>99.065420560747668</v>
      </c>
      <c r="G25" s="298">
        <v>84921</v>
      </c>
      <c r="H25" s="299">
        <v>88840</v>
      </c>
      <c r="I25" s="286">
        <f t="shared" si="9"/>
        <v>104.61487735660202</v>
      </c>
      <c r="J25" s="298">
        <v>116402</v>
      </c>
      <c r="K25" s="299">
        <v>121604</v>
      </c>
      <c r="L25" s="391">
        <f t="shared" si="10"/>
        <v>104.46899537808629</v>
      </c>
      <c r="M25" s="428">
        <v>53000</v>
      </c>
      <c r="N25" s="429">
        <v>58000</v>
      </c>
      <c r="O25" s="286">
        <f t="shared" si="11"/>
        <v>109.43396226415094</v>
      </c>
      <c r="P25" s="443">
        <v>20050</v>
      </c>
      <c r="Q25" s="444">
        <v>21000</v>
      </c>
      <c r="R25" s="390">
        <f>Q25/P25*100</f>
        <v>104.73815461346634</v>
      </c>
      <c r="S25" s="428">
        <v>129810</v>
      </c>
      <c r="T25" s="429">
        <v>136750</v>
      </c>
      <c r="U25" s="286">
        <f t="shared" si="12"/>
        <v>105.34627532547569</v>
      </c>
      <c r="V25" s="443">
        <v>31600</v>
      </c>
      <c r="W25" s="444">
        <v>32300</v>
      </c>
      <c r="X25" s="390">
        <f t="shared" si="13"/>
        <v>102.21518987341771</v>
      </c>
      <c r="Y25" s="465"/>
      <c r="Z25" s="257"/>
      <c r="AA25" s="215"/>
      <c r="AB25" s="270">
        <f t="shared" si="3"/>
        <v>435783</v>
      </c>
      <c r="AC25" s="162">
        <f t="shared" si="7"/>
        <v>458494</v>
      </c>
      <c r="AD25" s="151">
        <f t="shared" si="14"/>
        <v>105.2115387704431</v>
      </c>
      <c r="AE25" s="270">
        <f t="shared" si="8"/>
        <v>1505783</v>
      </c>
      <c r="AF25" s="162">
        <f t="shared" si="8"/>
        <v>1518494</v>
      </c>
      <c r="AG25" s="151">
        <f t="shared" si="15"/>
        <v>100.84414553757082</v>
      </c>
    </row>
    <row r="26" spans="1:33" ht="13.5" customHeight="1">
      <c r="A26" s="343" t="s">
        <v>115</v>
      </c>
      <c r="B26" s="334" t="s">
        <v>127</v>
      </c>
      <c r="C26" s="338" t="s">
        <v>0</v>
      </c>
      <c r="D26" s="289">
        <v>1066790</v>
      </c>
      <c r="E26" s="284">
        <v>1056800</v>
      </c>
      <c r="F26" s="286">
        <f t="shared" si="0"/>
        <v>99.063545777519479</v>
      </c>
      <c r="G26" s="289">
        <v>84521</v>
      </c>
      <c r="H26" s="284">
        <v>88421</v>
      </c>
      <c r="I26" s="286">
        <f t="shared" si="9"/>
        <v>104.61423788170987</v>
      </c>
      <c r="J26" s="289">
        <v>114110</v>
      </c>
      <c r="K26" s="284">
        <v>119210</v>
      </c>
      <c r="L26" s="391">
        <f t="shared" si="10"/>
        <v>104.46937165892561</v>
      </c>
      <c r="M26" s="426">
        <v>53000</v>
      </c>
      <c r="N26" s="427">
        <v>58000</v>
      </c>
      <c r="O26" s="286">
        <f t="shared" si="11"/>
        <v>109.43396226415094</v>
      </c>
      <c r="P26" s="437">
        <v>20050</v>
      </c>
      <c r="Q26" s="438">
        <v>21000</v>
      </c>
      <c r="R26" s="390"/>
      <c r="S26" s="426">
        <v>128380</v>
      </c>
      <c r="T26" s="427">
        <v>135180</v>
      </c>
      <c r="U26" s="286">
        <f t="shared" si="12"/>
        <v>105.29677519862908</v>
      </c>
      <c r="V26" s="437">
        <v>25900</v>
      </c>
      <c r="W26" s="438">
        <v>26400</v>
      </c>
      <c r="X26" s="390">
        <f t="shared" si="13"/>
        <v>101.93050193050193</v>
      </c>
      <c r="Y26" s="466"/>
      <c r="Z26" s="257"/>
      <c r="AA26" s="215"/>
      <c r="AB26" s="270">
        <f t="shared" si="3"/>
        <v>425961</v>
      </c>
      <c r="AC26" s="162">
        <f t="shared" si="7"/>
        <v>448211</v>
      </c>
      <c r="AD26" s="151">
        <f t="shared" si="14"/>
        <v>105.22348290101675</v>
      </c>
      <c r="AE26" s="270">
        <f t="shared" si="8"/>
        <v>1492751</v>
      </c>
      <c r="AF26" s="162">
        <f t="shared" si="8"/>
        <v>1505011</v>
      </c>
      <c r="AG26" s="151">
        <f t="shared" si="15"/>
        <v>100.82130241413336</v>
      </c>
    </row>
    <row r="27" spans="1:33" ht="13.5" customHeight="1">
      <c r="A27" s="342" t="s">
        <v>15</v>
      </c>
      <c r="B27" s="333" t="s">
        <v>159</v>
      </c>
      <c r="C27" s="338" t="s">
        <v>0</v>
      </c>
      <c r="D27" s="298">
        <v>11400000</v>
      </c>
      <c r="E27" s="299">
        <v>11370000</v>
      </c>
      <c r="F27" s="286">
        <f t="shared" si="0"/>
        <v>99.73684210526315</v>
      </c>
      <c r="G27" s="298">
        <v>1115919</v>
      </c>
      <c r="H27" s="299">
        <v>1139049</v>
      </c>
      <c r="I27" s="286">
        <f t="shared" si="9"/>
        <v>102.07273108532071</v>
      </c>
      <c r="J27" s="298">
        <v>1912472</v>
      </c>
      <c r="K27" s="299">
        <v>1997941</v>
      </c>
      <c r="L27" s="391">
        <f t="shared" si="10"/>
        <v>104.46903274923764</v>
      </c>
      <c r="M27" s="428">
        <v>1350000</v>
      </c>
      <c r="N27" s="429">
        <v>1445000</v>
      </c>
      <c r="O27" s="286">
        <f t="shared" si="11"/>
        <v>107.03703703703704</v>
      </c>
      <c r="P27" s="443">
        <v>191850</v>
      </c>
      <c r="Q27" s="444">
        <v>201000</v>
      </c>
      <c r="R27" s="390">
        <f>Q27/P27*100</f>
        <v>104.76935105551213</v>
      </c>
      <c r="S27" s="428">
        <v>2177610</v>
      </c>
      <c r="T27" s="429">
        <v>2186000</v>
      </c>
      <c r="U27" s="286">
        <f t="shared" si="12"/>
        <v>100.38528478469514</v>
      </c>
      <c r="V27" s="443">
        <v>731300</v>
      </c>
      <c r="W27" s="444">
        <v>748200</v>
      </c>
      <c r="X27" s="390">
        <f t="shared" si="13"/>
        <v>102.31095309722411</v>
      </c>
      <c r="Y27" s="465"/>
      <c r="Z27" s="257"/>
      <c r="AA27" s="215"/>
      <c r="AB27" s="270">
        <f t="shared" si="3"/>
        <v>7479151</v>
      </c>
      <c r="AC27" s="162">
        <f t="shared" si="7"/>
        <v>7717190</v>
      </c>
      <c r="AD27" s="151">
        <f t="shared" si="14"/>
        <v>103.18270081724516</v>
      </c>
      <c r="AE27" s="270">
        <f t="shared" si="8"/>
        <v>18879151</v>
      </c>
      <c r="AF27" s="162">
        <f t="shared" si="8"/>
        <v>19087190</v>
      </c>
      <c r="AG27" s="151">
        <f t="shared" si="15"/>
        <v>101.10195103582782</v>
      </c>
    </row>
    <row r="28" spans="1:33" ht="24">
      <c r="A28" s="343" t="s">
        <v>69</v>
      </c>
      <c r="B28" s="334" t="s">
        <v>160</v>
      </c>
      <c r="C28" s="338" t="s">
        <v>0</v>
      </c>
      <c r="D28" s="289">
        <v>430000</v>
      </c>
      <c r="E28" s="284">
        <v>472000</v>
      </c>
      <c r="F28" s="286">
        <f t="shared" si="0"/>
        <v>109.76744186046513</v>
      </c>
      <c r="G28" s="289">
        <v>10509</v>
      </c>
      <c r="H28" s="284">
        <v>10727</v>
      </c>
      <c r="I28" s="286">
        <f t="shared" si="9"/>
        <v>102.07441240841185</v>
      </c>
      <c r="J28" s="289">
        <v>130055</v>
      </c>
      <c r="K28" s="284">
        <v>135867</v>
      </c>
      <c r="L28" s="391">
        <f t="shared" si="10"/>
        <v>104.46887855138212</v>
      </c>
      <c r="M28" s="426">
        <v>29000</v>
      </c>
      <c r="N28" s="427">
        <v>31000</v>
      </c>
      <c r="O28" s="286">
        <f t="shared" si="11"/>
        <v>106.89655172413792</v>
      </c>
      <c r="P28" s="437">
        <v>8000</v>
      </c>
      <c r="Q28" s="438">
        <v>10000</v>
      </c>
      <c r="R28" s="390">
        <f>Q28/P28*100</f>
        <v>125</v>
      </c>
      <c r="S28" s="426">
        <v>105000</v>
      </c>
      <c r="T28" s="427">
        <v>115000</v>
      </c>
      <c r="U28" s="286">
        <f t="shared" si="12"/>
        <v>109.52380952380953</v>
      </c>
      <c r="V28" s="437">
        <v>76300</v>
      </c>
      <c r="W28" s="438">
        <v>78100</v>
      </c>
      <c r="X28" s="390">
        <f t="shared" si="13"/>
        <v>102.35910878112713</v>
      </c>
      <c r="Y28" s="465"/>
      <c r="Z28" s="257"/>
      <c r="AA28" s="215"/>
      <c r="AB28" s="270">
        <f t="shared" si="3"/>
        <v>358864</v>
      </c>
      <c r="AC28" s="162">
        <f>SUM(H28,K28,N28,Q28,T28,W28)</f>
        <v>380694</v>
      </c>
      <c r="AD28" s="151">
        <f t="shared" si="14"/>
        <v>106.08308439966115</v>
      </c>
      <c r="AE28" s="270">
        <f t="shared" ref="AE28:AF32" si="16">SUM(D28,AB28)</f>
        <v>788864</v>
      </c>
      <c r="AF28" s="162">
        <f t="shared" si="16"/>
        <v>852694</v>
      </c>
      <c r="AG28" s="151">
        <f t="shared" si="15"/>
        <v>108.09138203796853</v>
      </c>
    </row>
    <row r="29" spans="1:33" ht="36" customHeight="1">
      <c r="A29" s="342" t="s">
        <v>24</v>
      </c>
      <c r="B29" s="333" t="s">
        <v>161</v>
      </c>
      <c r="C29" s="338" t="s">
        <v>0</v>
      </c>
      <c r="D29" s="298">
        <v>45000</v>
      </c>
      <c r="E29" s="299">
        <v>48000</v>
      </c>
      <c r="F29" s="286">
        <f t="shared" si="0"/>
        <v>106.66666666666667</v>
      </c>
      <c r="G29" s="298">
        <v>2469</v>
      </c>
      <c r="H29" s="299">
        <v>2508</v>
      </c>
      <c r="I29" s="286">
        <f t="shared" si="9"/>
        <v>101.57958687727826</v>
      </c>
      <c r="J29" s="298">
        <v>3946</v>
      </c>
      <c r="K29" s="299">
        <v>4122</v>
      </c>
      <c r="L29" s="391">
        <f t="shared" si="10"/>
        <v>104.46021287379625</v>
      </c>
      <c r="M29" s="428">
        <v>600</v>
      </c>
      <c r="N29" s="429">
        <v>700</v>
      </c>
      <c r="O29" s="286">
        <f t="shared" si="11"/>
        <v>116.66666666666667</v>
      </c>
      <c r="P29" s="443">
        <v>0</v>
      </c>
      <c r="Q29" s="444">
        <v>0</v>
      </c>
      <c r="R29" s="390"/>
      <c r="S29" s="428">
        <v>1270</v>
      </c>
      <c r="T29" s="429">
        <v>1500</v>
      </c>
      <c r="U29" s="286">
        <f t="shared" si="12"/>
        <v>118.11023622047243</v>
      </c>
      <c r="V29" s="443">
        <v>1000</v>
      </c>
      <c r="W29" s="444">
        <v>1100</v>
      </c>
      <c r="X29" s="390">
        <f t="shared" si="13"/>
        <v>110.00000000000001</v>
      </c>
      <c r="Y29" s="465"/>
      <c r="Z29" s="258"/>
      <c r="AA29" s="215"/>
      <c r="AB29" s="270">
        <f t="shared" si="3"/>
        <v>9285</v>
      </c>
      <c r="AC29" s="162">
        <f>SUM(H29,K29,N29,Q29,T29,W29)</f>
        <v>9930</v>
      </c>
      <c r="AD29" s="151">
        <f t="shared" si="14"/>
        <v>106.94668820678514</v>
      </c>
      <c r="AE29" s="270">
        <f t="shared" si="16"/>
        <v>54285</v>
      </c>
      <c r="AF29" s="162">
        <f t="shared" si="16"/>
        <v>57930</v>
      </c>
      <c r="AG29" s="151">
        <f t="shared" si="15"/>
        <v>106.71456203371096</v>
      </c>
    </row>
    <row r="30" spans="1:33" ht="24">
      <c r="A30" s="342" t="s">
        <v>28</v>
      </c>
      <c r="B30" s="333" t="s">
        <v>162</v>
      </c>
      <c r="C30" s="338" t="s">
        <v>0</v>
      </c>
      <c r="D30" s="298"/>
      <c r="E30" s="299"/>
      <c r="F30" s="286"/>
      <c r="G30" s="298">
        <v>0</v>
      </c>
      <c r="H30" s="299">
        <v>0</v>
      </c>
      <c r="I30" s="286"/>
      <c r="J30" s="298">
        <v>0</v>
      </c>
      <c r="K30" s="299">
        <v>0</v>
      </c>
      <c r="L30" s="391"/>
      <c r="M30" s="428">
        <v>0</v>
      </c>
      <c r="N30" s="429">
        <v>0</v>
      </c>
      <c r="O30" s="286"/>
      <c r="P30" s="443">
        <v>0</v>
      </c>
      <c r="Q30" s="444">
        <v>0</v>
      </c>
      <c r="R30" s="390"/>
      <c r="S30" s="428">
        <v>140</v>
      </c>
      <c r="T30" s="429">
        <v>150</v>
      </c>
      <c r="U30" s="286"/>
      <c r="V30" s="443">
        <v>0</v>
      </c>
      <c r="W30" s="444">
        <v>0</v>
      </c>
      <c r="X30" s="390"/>
      <c r="Y30" s="465"/>
      <c r="Z30" s="258"/>
      <c r="AA30" s="215"/>
      <c r="AB30" s="270">
        <f t="shared" si="3"/>
        <v>140</v>
      </c>
      <c r="AC30" s="162">
        <f>SUM(H30,K30,N30,Q30,T30,W30)</f>
        <v>150</v>
      </c>
      <c r="AD30" s="151"/>
      <c r="AE30" s="270">
        <f t="shared" si="16"/>
        <v>140</v>
      </c>
      <c r="AF30" s="162">
        <f t="shared" si="16"/>
        <v>150</v>
      </c>
      <c r="AG30" s="151"/>
    </row>
    <row r="31" spans="1:33" ht="24">
      <c r="A31" s="342" t="s">
        <v>29</v>
      </c>
      <c r="B31" s="333" t="s">
        <v>164</v>
      </c>
      <c r="C31" s="338" t="s">
        <v>0</v>
      </c>
      <c r="D31" s="298">
        <v>798000</v>
      </c>
      <c r="E31" s="299">
        <v>840000</v>
      </c>
      <c r="F31" s="286">
        <f t="shared" si="0"/>
        <v>105.26315789473684</v>
      </c>
      <c r="G31" s="298">
        <v>55089</v>
      </c>
      <c r="H31" s="299">
        <v>56015</v>
      </c>
      <c r="I31" s="286">
        <f>H31/G31*100</f>
        <v>101.68091633538457</v>
      </c>
      <c r="J31" s="298">
        <v>117663</v>
      </c>
      <c r="K31" s="299">
        <v>122921</v>
      </c>
      <c r="L31" s="391">
        <f>K31/J31*100</f>
        <v>104.46869449189636</v>
      </c>
      <c r="M31" s="428">
        <v>33000</v>
      </c>
      <c r="N31" s="429">
        <v>34000</v>
      </c>
      <c r="O31" s="286">
        <f>N31/M31*100</f>
        <v>103.03030303030303</v>
      </c>
      <c r="P31" s="443">
        <v>16000</v>
      </c>
      <c r="Q31" s="444">
        <v>16500</v>
      </c>
      <c r="R31" s="390">
        <f>Q31/P31*100</f>
        <v>103.125</v>
      </c>
      <c r="S31" s="428">
        <v>104040</v>
      </c>
      <c r="T31" s="429">
        <v>115700</v>
      </c>
      <c r="U31" s="286">
        <f>T31/S31*100</f>
        <v>111.20722798923491</v>
      </c>
      <c r="V31" s="443">
        <v>18800</v>
      </c>
      <c r="W31" s="444">
        <v>19100</v>
      </c>
      <c r="X31" s="390">
        <f>W31/V31*100</f>
        <v>101.59574468085107</v>
      </c>
      <c r="Y31" s="465"/>
      <c r="Z31" s="257"/>
      <c r="AA31" s="215"/>
      <c r="AB31" s="270">
        <f t="shared" si="3"/>
        <v>344592</v>
      </c>
      <c r="AC31" s="162">
        <f>SUM(H31,K31,N31,Q31,T31,W31)</f>
        <v>364236</v>
      </c>
      <c r="AD31" s="151">
        <f>AC31/AB31*100</f>
        <v>105.70065468728235</v>
      </c>
      <c r="AE31" s="270">
        <f t="shared" si="16"/>
        <v>1142592</v>
      </c>
      <c r="AF31" s="162">
        <f t="shared" si="16"/>
        <v>1204236</v>
      </c>
      <c r="AG31" s="151">
        <f>AF31/AE31*100</f>
        <v>105.39510166358595</v>
      </c>
    </row>
    <row r="32" spans="1:33" ht="49.5" customHeight="1" thickBot="1">
      <c r="A32" s="341">
        <v>2</v>
      </c>
      <c r="B32" s="331" t="s">
        <v>163</v>
      </c>
      <c r="C32" s="338" t="s">
        <v>0</v>
      </c>
      <c r="D32" s="290">
        <f>SUM(D38,D45,D51,D52,D53)</f>
        <v>72943000</v>
      </c>
      <c r="E32" s="291">
        <f>SUM(E38,E45,E51,E52,E53)</f>
        <v>76569000</v>
      </c>
      <c r="F32" s="292">
        <f t="shared" si="0"/>
        <v>104.97100475713914</v>
      </c>
      <c r="G32" s="354">
        <f>SUM(G38,G45,G51,G52,G53)</f>
        <v>6232522</v>
      </c>
      <c r="H32" s="355">
        <f>SUM(H38,H45,H51,H52,H53)</f>
        <v>7084218</v>
      </c>
      <c r="I32" s="357">
        <f>H32/G32*100</f>
        <v>113.66535088043011</v>
      </c>
      <c r="J32" s="355">
        <f t="shared" ref="J32:W32" si="17">SUM(J38,J45,J51,J52,J53)</f>
        <v>10341377</v>
      </c>
      <c r="K32" s="355">
        <f t="shared" si="17"/>
        <v>10803535</v>
      </c>
      <c r="L32" s="389">
        <f>K32/J32*100</f>
        <v>104.46901800408206</v>
      </c>
      <c r="M32" s="290">
        <f t="shared" si="17"/>
        <v>6163500</v>
      </c>
      <c r="N32" s="291">
        <f t="shared" si="17"/>
        <v>6962700</v>
      </c>
      <c r="O32" s="292">
        <f>N32/M32*100</f>
        <v>112.96665855439281</v>
      </c>
      <c r="P32" s="354">
        <f t="shared" si="17"/>
        <v>1500000</v>
      </c>
      <c r="Q32" s="355">
        <f t="shared" si="17"/>
        <v>1574500</v>
      </c>
      <c r="R32" s="357">
        <f>Q32/P32*100</f>
        <v>104.96666666666667</v>
      </c>
      <c r="S32" s="290">
        <f t="shared" si="17"/>
        <v>11214650</v>
      </c>
      <c r="T32" s="291">
        <f t="shared" si="17"/>
        <v>12341130</v>
      </c>
      <c r="U32" s="292">
        <f>T32/S32*100</f>
        <v>110.0447182925905</v>
      </c>
      <c r="V32" s="354">
        <f t="shared" si="17"/>
        <v>3484800</v>
      </c>
      <c r="W32" s="355">
        <f t="shared" si="17"/>
        <v>3604400</v>
      </c>
      <c r="X32" s="357">
        <f>W32/V32*100</f>
        <v>103.43204775022956</v>
      </c>
      <c r="Y32" s="467"/>
      <c r="Z32" s="259"/>
      <c r="AA32" s="216"/>
      <c r="AB32" s="271">
        <f t="shared" si="3"/>
        <v>38936849</v>
      </c>
      <c r="AC32" s="163">
        <f>SUM(H32,K32,N32,Q32,T32,W32)</f>
        <v>42370483</v>
      </c>
      <c r="AD32" s="152">
        <f>AC32/AB32*100</f>
        <v>108.81846910621864</v>
      </c>
      <c r="AE32" s="271">
        <f t="shared" si="16"/>
        <v>111879849</v>
      </c>
      <c r="AF32" s="163">
        <f t="shared" si="16"/>
        <v>118939483</v>
      </c>
      <c r="AG32" s="152">
        <f>AF32/AE32*100</f>
        <v>106.31001387926435</v>
      </c>
    </row>
    <row r="33" spans="1:33" ht="14.25" thickTop="1" thickBot="1">
      <c r="A33" s="103"/>
      <c r="B33" s="104"/>
      <c r="C33" s="105"/>
      <c r="D33" s="639" t="s">
        <v>70</v>
      </c>
      <c r="E33" s="640"/>
      <c r="F33" s="641"/>
      <c r="G33" s="645" t="s">
        <v>71</v>
      </c>
      <c r="H33" s="646"/>
      <c r="I33" s="647"/>
      <c r="J33" s="645" t="s">
        <v>72</v>
      </c>
      <c r="K33" s="646"/>
      <c r="L33" s="647"/>
      <c r="M33" s="645" t="s">
        <v>73</v>
      </c>
      <c r="N33" s="646"/>
      <c r="O33" s="647"/>
      <c r="P33" s="645" t="s">
        <v>74</v>
      </c>
      <c r="Q33" s="646"/>
      <c r="R33" s="647"/>
      <c r="S33" s="639" t="s">
        <v>75</v>
      </c>
      <c r="T33" s="640"/>
      <c r="U33" s="641"/>
      <c r="V33" s="645" t="s">
        <v>76</v>
      </c>
      <c r="W33" s="646"/>
      <c r="X33" s="647"/>
      <c r="Y33" s="645" t="s">
        <v>137</v>
      </c>
      <c r="Z33" s="646"/>
      <c r="AA33" s="647"/>
      <c r="AB33" s="645" t="s">
        <v>77</v>
      </c>
      <c r="AC33" s="646"/>
      <c r="AD33" s="647"/>
      <c r="AE33" s="645" t="s">
        <v>78</v>
      </c>
      <c r="AF33" s="646"/>
      <c r="AG33" s="647"/>
    </row>
    <row r="34" spans="1:33" ht="18" customHeight="1" thickTop="1">
      <c r="A34" s="21" t="s">
        <v>7</v>
      </c>
      <c r="B34" s="120" t="s">
        <v>8</v>
      </c>
      <c r="C34" s="23" t="s">
        <v>25</v>
      </c>
      <c r="D34" s="360" t="s">
        <v>135</v>
      </c>
      <c r="E34" s="361" t="s">
        <v>181</v>
      </c>
      <c r="F34" s="362" t="s">
        <v>49</v>
      </c>
      <c r="G34" s="360" t="s">
        <v>135</v>
      </c>
      <c r="H34" s="361" t="s">
        <v>181</v>
      </c>
      <c r="I34" s="362" t="s">
        <v>49</v>
      </c>
      <c r="J34" s="360" t="s">
        <v>135</v>
      </c>
      <c r="K34" s="361" t="s">
        <v>181</v>
      </c>
      <c r="L34" s="362" t="s">
        <v>49</v>
      </c>
      <c r="M34" s="360" t="s">
        <v>135</v>
      </c>
      <c r="N34" s="361" t="s">
        <v>181</v>
      </c>
      <c r="O34" s="362" t="s">
        <v>49</v>
      </c>
      <c r="P34" s="360" t="s">
        <v>135</v>
      </c>
      <c r="Q34" s="361" t="s">
        <v>181</v>
      </c>
      <c r="R34" s="362" t="s">
        <v>49</v>
      </c>
      <c r="S34" s="396" t="s">
        <v>135</v>
      </c>
      <c r="T34" s="397" t="s">
        <v>181</v>
      </c>
      <c r="U34" s="398" t="s">
        <v>49</v>
      </c>
      <c r="V34" s="360" t="s">
        <v>135</v>
      </c>
      <c r="W34" s="361" t="s">
        <v>181</v>
      </c>
      <c r="X34" s="362" t="s">
        <v>49</v>
      </c>
      <c r="Y34" s="360" t="s">
        <v>135</v>
      </c>
      <c r="Z34" s="361" t="s">
        <v>181</v>
      </c>
      <c r="AA34" s="362" t="s">
        <v>49</v>
      </c>
      <c r="AB34" s="360" t="s">
        <v>135</v>
      </c>
      <c r="AC34" s="361" t="s">
        <v>181</v>
      </c>
      <c r="AD34" s="362" t="s">
        <v>49</v>
      </c>
      <c r="AE34" s="360" t="s">
        <v>135</v>
      </c>
      <c r="AF34" s="361" t="s">
        <v>181</v>
      </c>
      <c r="AG34" s="362" t="s">
        <v>49</v>
      </c>
    </row>
    <row r="35" spans="1:33" s="34" customFormat="1" ht="18" customHeight="1">
      <c r="A35" s="25"/>
      <c r="B35" s="121"/>
      <c r="C35" s="27"/>
      <c r="D35" s="363" t="s">
        <v>67</v>
      </c>
      <c r="E35" s="364" t="s">
        <v>50</v>
      </c>
      <c r="F35" s="365" t="s">
        <v>182</v>
      </c>
      <c r="G35" s="363" t="s">
        <v>67</v>
      </c>
      <c r="H35" s="364" t="s">
        <v>50</v>
      </c>
      <c r="I35" s="365" t="s">
        <v>182</v>
      </c>
      <c r="J35" s="363" t="s">
        <v>67</v>
      </c>
      <c r="K35" s="364" t="s">
        <v>50</v>
      </c>
      <c r="L35" s="365" t="s">
        <v>182</v>
      </c>
      <c r="M35" s="363" t="s">
        <v>67</v>
      </c>
      <c r="N35" s="364" t="s">
        <v>50</v>
      </c>
      <c r="O35" s="365" t="s">
        <v>182</v>
      </c>
      <c r="P35" s="363" t="s">
        <v>67</v>
      </c>
      <c r="Q35" s="364" t="s">
        <v>50</v>
      </c>
      <c r="R35" s="365" t="s">
        <v>182</v>
      </c>
      <c r="S35" s="399" t="s">
        <v>67</v>
      </c>
      <c r="T35" s="400" t="s">
        <v>50</v>
      </c>
      <c r="U35" s="401" t="s">
        <v>182</v>
      </c>
      <c r="V35" s="363" t="s">
        <v>67</v>
      </c>
      <c r="W35" s="364" t="s">
        <v>50</v>
      </c>
      <c r="X35" s="365" t="s">
        <v>182</v>
      </c>
      <c r="Y35" s="363" t="s">
        <v>67</v>
      </c>
      <c r="Z35" s="364" t="s">
        <v>50</v>
      </c>
      <c r="AA35" s="365" t="s">
        <v>182</v>
      </c>
      <c r="AB35" s="363" t="s">
        <v>67</v>
      </c>
      <c r="AC35" s="364" t="s">
        <v>50</v>
      </c>
      <c r="AD35" s="365" t="s">
        <v>182</v>
      </c>
      <c r="AE35" s="363" t="s">
        <v>67</v>
      </c>
      <c r="AF35" s="364" t="s">
        <v>50</v>
      </c>
      <c r="AG35" s="365" t="s">
        <v>182</v>
      </c>
    </row>
    <row r="36" spans="1:33" ht="18" customHeight="1" thickBot="1">
      <c r="A36" s="29"/>
      <c r="B36" s="115"/>
      <c r="C36" s="31"/>
      <c r="D36" s="366" t="s">
        <v>47</v>
      </c>
      <c r="E36" s="367"/>
      <c r="F36" s="368" t="s">
        <v>183</v>
      </c>
      <c r="G36" s="366" t="s">
        <v>47</v>
      </c>
      <c r="H36" s="367"/>
      <c r="I36" s="368" t="s">
        <v>183</v>
      </c>
      <c r="J36" s="366" t="s">
        <v>47</v>
      </c>
      <c r="K36" s="367"/>
      <c r="L36" s="368" t="s">
        <v>183</v>
      </c>
      <c r="M36" s="366" t="s">
        <v>47</v>
      </c>
      <c r="N36" s="367"/>
      <c r="O36" s="368" t="s">
        <v>183</v>
      </c>
      <c r="P36" s="366" t="s">
        <v>47</v>
      </c>
      <c r="Q36" s="367"/>
      <c r="R36" s="368" t="s">
        <v>183</v>
      </c>
      <c r="S36" s="402" t="s">
        <v>47</v>
      </c>
      <c r="T36" s="403"/>
      <c r="U36" s="404" t="s">
        <v>183</v>
      </c>
      <c r="V36" s="366" t="s">
        <v>47</v>
      </c>
      <c r="W36" s="367"/>
      <c r="X36" s="368" t="s">
        <v>183</v>
      </c>
      <c r="Y36" s="366" t="s">
        <v>47</v>
      </c>
      <c r="Z36" s="367"/>
      <c r="AA36" s="368" t="s">
        <v>183</v>
      </c>
      <c r="AB36" s="366" t="s">
        <v>47</v>
      </c>
      <c r="AC36" s="367"/>
      <c r="AD36" s="368" t="s">
        <v>183</v>
      </c>
      <c r="AE36" s="366" t="s">
        <v>47</v>
      </c>
      <c r="AF36" s="367"/>
      <c r="AG36" s="368" t="s">
        <v>183</v>
      </c>
    </row>
    <row r="37" spans="1:33" ht="12.75" customHeight="1" thickTop="1">
      <c r="A37" s="122"/>
      <c r="B37" s="332" t="s">
        <v>144</v>
      </c>
      <c r="C37" s="36"/>
      <c r="D37" s="314"/>
      <c r="E37" s="315"/>
      <c r="F37" s="316"/>
      <c r="G37" s="406"/>
      <c r="H37" s="407"/>
      <c r="I37" s="408"/>
      <c r="J37" s="406"/>
      <c r="K37" s="407"/>
      <c r="L37" s="408"/>
      <c r="M37" s="431"/>
      <c r="N37" s="432"/>
      <c r="O37" s="430"/>
      <c r="P37" s="445"/>
      <c r="Q37" s="446"/>
      <c r="R37" s="408"/>
      <c r="S37" s="459"/>
      <c r="T37" s="460"/>
      <c r="U37" s="316"/>
      <c r="V37" s="459"/>
      <c r="W37" s="460"/>
      <c r="X37" s="316"/>
      <c r="Y37" s="468"/>
      <c r="Z37" s="475"/>
      <c r="AA37" s="476"/>
      <c r="AB37" s="135"/>
      <c r="AC37" s="136"/>
      <c r="AD37" s="159"/>
      <c r="AE37" s="135"/>
      <c r="AF37" s="136"/>
      <c r="AG37" s="159"/>
    </row>
    <row r="38" spans="1:33" ht="13.5" customHeight="1">
      <c r="A38" s="8" t="s">
        <v>16</v>
      </c>
      <c r="B38" s="333" t="s">
        <v>165</v>
      </c>
      <c r="C38" s="33" t="s">
        <v>0</v>
      </c>
      <c r="D38" s="317">
        <f>SUM(D40,D41,D42,D43,D44)</f>
        <v>66950000</v>
      </c>
      <c r="E38" s="318">
        <f>SUM(E40,E41,E42,E43,E44)</f>
        <v>70032000</v>
      </c>
      <c r="F38" s="319">
        <f t="shared" ref="F38:F75" si="18">E38/D38*100</f>
        <v>104.6034353995519</v>
      </c>
      <c r="G38" s="394">
        <f>SUM(G40,G41,G42,G43,G44)</f>
        <v>5704699</v>
      </c>
      <c r="H38" s="395">
        <f>SUM(H40,H41,H42,H43,H44)</f>
        <v>6491679</v>
      </c>
      <c r="I38" s="409">
        <f>H38/G38*100</f>
        <v>113.79529401989484</v>
      </c>
      <c r="J38" s="394">
        <f t="shared" ref="J38:W38" si="19">SUM(J40,J41,J42,J43,J44)</f>
        <v>9517465</v>
      </c>
      <c r="K38" s="395">
        <f t="shared" si="19"/>
        <v>9942802</v>
      </c>
      <c r="L38" s="409">
        <f>K38/J38*100</f>
        <v>104.46901564649831</v>
      </c>
      <c r="M38" s="317">
        <f t="shared" si="19"/>
        <v>5685000</v>
      </c>
      <c r="N38" s="318">
        <f t="shared" si="19"/>
        <v>6442000</v>
      </c>
      <c r="O38" s="319">
        <f>N38/M38*100</f>
        <v>113.31574318381705</v>
      </c>
      <c r="P38" s="394">
        <f t="shared" si="19"/>
        <v>1369000</v>
      </c>
      <c r="Q38" s="395">
        <f t="shared" si="19"/>
        <v>1438000</v>
      </c>
      <c r="R38" s="409">
        <f>Q38/P38*100</f>
        <v>105.04017531044558</v>
      </c>
      <c r="S38" s="317">
        <f t="shared" si="19"/>
        <v>10594600</v>
      </c>
      <c r="T38" s="318">
        <f t="shared" si="19"/>
        <v>11672480</v>
      </c>
      <c r="U38" s="319">
        <f>T38/S38*100</f>
        <v>110.17386215619278</v>
      </c>
      <c r="V38" s="317">
        <f t="shared" si="19"/>
        <v>3195600</v>
      </c>
      <c r="W38" s="318">
        <f t="shared" si="19"/>
        <v>3303800</v>
      </c>
      <c r="X38" s="319">
        <f>W38/V38*100</f>
        <v>103.3859056202278</v>
      </c>
      <c r="Y38" s="466"/>
      <c r="Z38" s="261"/>
      <c r="AA38" s="217"/>
      <c r="AB38" s="270">
        <f>SUM(G38,J38,M38,P38,S38,V38,Y38)</f>
        <v>36066364</v>
      </c>
      <c r="AC38" s="162">
        <f>SUM(H38,K38,N38,Q38,T38,W38)</f>
        <v>39290761</v>
      </c>
      <c r="AD38" s="157">
        <f>AC38/AB38*100</f>
        <v>108.94017761258108</v>
      </c>
      <c r="AE38" s="270">
        <f>SUM(D38,AB38)</f>
        <v>103016364</v>
      </c>
      <c r="AF38" s="162">
        <f>SUM(E38,AC38)</f>
        <v>109322761</v>
      </c>
      <c r="AG38" s="157">
        <f>AF38/AE38*100</f>
        <v>106.12174294949878</v>
      </c>
    </row>
    <row r="39" spans="1:33" ht="12.75" customHeight="1">
      <c r="A39" s="8"/>
      <c r="B39" s="334" t="s">
        <v>144</v>
      </c>
      <c r="C39" s="33"/>
      <c r="D39" s="310"/>
      <c r="E39" s="311"/>
      <c r="F39" s="319"/>
      <c r="G39" s="289"/>
      <c r="H39" s="284"/>
      <c r="I39" s="409"/>
      <c r="J39" s="289"/>
      <c r="K39" s="284"/>
      <c r="L39" s="409"/>
      <c r="M39" s="437"/>
      <c r="N39" s="438"/>
      <c r="O39" s="319"/>
      <c r="P39" s="426"/>
      <c r="Q39" s="427"/>
      <c r="R39" s="409"/>
      <c r="S39" s="437"/>
      <c r="T39" s="438"/>
      <c r="U39" s="319"/>
      <c r="V39" s="437"/>
      <c r="W39" s="438"/>
      <c r="X39" s="319"/>
      <c r="Y39" s="469"/>
      <c r="Z39" s="261"/>
      <c r="AA39" s="217"/>
      <c r="AB39" s="270"/>
      <c r="AC39" s="162"/>
      <c r="AD39" s="157"/>
      <c r="AE39" s="270"/>
      <c r="AF39" s="162"/>
      <c r="AG39" s="157"/>
    </row>
    <row r="40" spans="1:33" ht="22.5" customHeight="1">
      <c r="A40" s="88" t="s">
        <v>57</v>
      </c>
      <c r="B40" s="334" t="s">
        <v>166</v>
      </c>
      <c r="C40" s="33" t="s">
        <v>0</v>
      </c>
      <c r="D40" s="310">
        <v>16829000</v>
      </c>
      <c r="E40" s="311">
        <v>16950000</v>
      </c>
      <c r="F40" s="319">
        <f t="shared" si="18"/>
        <v>100.71899696951692</v>
      </c>
      <c r="G40" s="289">
        <v>2233886</v>
      </c>
      <c r="H40" s="284">
        <v>2322216</v>
      </c>
      <c r="I40" s="409">
        <f t="shared" ref="I40:I45" si="20">H40/G40*100</f>
        <v>103.95409613561301</v>
      </c>
      <c r="J40" s="289">
        <v>3199916</v>
      </c>
      <c r="K40" s="284">
        <v>3342921</v>
      </c>
      <c r="L40" s="409">
        <f t="shared" ref="L40:L45" si="21">K40/J40*100</f>
        <v>104.4690235618685</v>
      </c>
      <c r="M40" s="437">
        <v>2200000</v>
      </c>
      <c r="N40" s="438">
        <v>2245400</v>
      </c>
      <c r="O40" s="319">
        <f t="shared" ref="O40:O45" si="22">N40/M40*100</f>
        <v>102.06363636363636</v>
      </c>
      <c r="P40" s="426">
        <v>577000</v>
      </c>
      <c r="Q40" s="427">
        <v>596000</v>
      </c>
      <c r="R40" s="409">
        <f t="shared" ref="R40:R45" si="23">Q40/P40*100</f>
        <v>103.29289428076255</v>
      </c>
      <c r="S40" s="437">
        <v>4628000</v>
      </c>
      <c r="T40" s="438">
        <v>4665180</v>
      </c>
      <c r="U40" s="319">
        <f t="shared" ref="U40:U45" si="24">T40/S40*100</f>
        <v>100.80337078651684</v>
      </c>
      <c r="V40" s="437">
        <v>1002500</v>
      </c>
      <c r="W40" s="438">
        <v>1033700</v>
      </c>
      <c r="X40" s="319">
        <f t="shared" ref="X40:X45" si="25">W40/V40*100</f>
        <v>103.11221945137157</v>
      </c>
      <c r="Y40" s="465"/>
      <c r="Z40" s="257"/>
      <c r="AA40" s="217"/>
      <c r="AB40" s="270">
        <f t="shared" ref="AB40:AB75" si="26">SUM(G40,J40,M40,P40,S40,V40,Y40)</f>
        <v>13841302</v>
      </c>
      <c r="AC40" s="162">
        <f t="shared" ref="AC40:AC45" si="27">SUM(H40,K40,N40,Q40,T40,W40)</f>
        <v>14205417</v>
      </c>
      <c r="AD40" s="157">
        <f t="shared" ref="AD40:AD45" si="28">AC40/AB40*100</f>
        <v>102.63064125036792</v>
      </c>
      <c r="AE40" s="270">
        <f t="shared" ref="AE40:AF45" si="29">SUM(D40,AB40)</f>
        <v>30670302</v>
      </c>
      <c r="AF40" s="162">
        <f t="shared" si="29"/>
        <v>31155417</v>
      </c>
      <c r="AG40" s="157">
        <f t="shared" ref="AG40:AG45" si="30">AF40/AE40*100</f>
        <v>101.58170923781577</v>
      </c>
    </row>
    <row r="41" spans="1:33" ht="22.5" customHeight="1">
      <c r="A41" s="88" t="s">
        <v>58</v>
      </c>
      <c r="B41" s="334" t="s">
        <v>128</v>
      </c>
      <c r="C41" s="33" t="s">
        <v>0</v>
      </c>
      <c r="D41" s="310">
        <v>40901000</v>
      </c>
      <c r="E41" s="311">
        <v>42807000</v>
      </c>
      <c r="F41" s="319">
        <f t="shared" si="18"/>
        <v>104.66003276203514</v>
      </c>
      <c r="G41" s="289">
        <v>3133652</v>
      </c>
      <c r="H41" s="284">
        <v>3808515</v>
      </c>
      <c r="I41" s="409">
        <f t="shared" si="20"/>
        <v>121.53599059499906</v>
      </c>
      <c r="J41" s="289">
        <v>5577751</v>
      </c>
      <c r="K41" s="284">
        <v>5827021</v>
      </c>
      <c r="L41" s="409">
        <f t="shared" si="21"/>
        <v>104.46900551853247</v>
      </c>
      <c r="M41" s="437">
        <v>2810000</v>
      </c>
      <c r="N41" s="438">
        <v>3472000</v>
      </c>
      <c r="O41" s="319">
        <f t="shared" si="22"/>
        <v>123.55871886120997</v>
      </c>
      <c r="P41" s="426">
        <v>567000</v>
      </c>
      <c r="Q41" s="427">
        <v>596000</v>
      </c>
      <c r="R41" s="409">
        <f t="shared" si="23"/>
        <v>105.11463844797177</v>
      </c>
      <c r="S41" s="437">
        <v>4597350</v>
      </c>
      <c r="T41" s="438">
        <v>5480700</v>
      </c>
      <c r="U41" s="319">
        <f t="shared" si="24"/>
        <v>119.21432999445332</v>
      </c>
      <c r="V41" s="437">
        <v>1999400</v>
      </c>
      <c r="W41" s="438">
        <v>2068000</v>
      </c>
      <c r="X41" s="319">
        <f t="shared" si="25"/>
        <v>103.43102930879265</v>
      </c>
      <c r="Y41" s="465"/>
      <c r="Z41" s="257"/>
      <c r="AA41" s="217"/>
      <c r="AB41" s="270">
        <f t="shared" si="26"/>
        <v>18685153</v>
      </c>
      <c r="AC41" s="162">
        <f t="shared" si="27"/>
        <v>21252236</v>
      </c>
      <c r="AD41" s="157">
        <f t="shared" si="28"/>
        <v>113.7386244576108</v>
      </c>
      <c r="AE41" s="270">
        <f t="shared" si="29"/>
        <v>59586153</v>
      </c>
      <c r="AF41" s="162">
        <f t="shared" si="29"/>
        <v>64059236</v>
      </c>
      <c r="AG41" s="157">
        <f t="shared" si="30"/>
        <v>107.50691691742543</v>
      </c>
    </row>
    <row r="42" spans="1:33" ht="12.75" customHeight="1">
      <c r="A42" s="88" t="s">
        <v>59</v>
      </c>
      <c r="B42" s="334" t="s">
        <v>167</v>
      </c>
      <c r="C42" s="33" t="s">
        <v>0</v>
      </c>
      <c r="D42" s="310">
        <v>2980000</v>
      </c>
      <c r="E42" s="311">
        <v>3230000</v>
      </c>
      <c r="F42" s="319">
        <f t="shared" si="18"/>
        <v>108.38926174496643</v>
      </c>
      <c r="G42" s="289">
        <v>103081</v>
      </c>
      <c r="H42" s="284">
        <v>109753</v>
      </c>
      <c r="I42" s="409">
        <f t="shared" si="20"/>
        <v>106.47257981587295</v>
      </c>
      <c r="J42" s="289">
        <v>1084</v>
      </c>
      <c r="K42" s="284">
        <v>1133</v>
      </c>
      <c r="L42" s="409"/>
      <c r="M42" s="437">
        <v>2000</v>
      </c>
      <c r="N42" s="438">
        <v>2100</v>
      </c>
      <c r="O42" s="319">
        <f t="shared" si="22"/>
        <v>105</v>
      </c>
      <c r="P42" s="426">
        <v>0</v>
      </c>
      <c r="Q42" s="427"/>
      <c r="R42" s="409"/>
      <c r="S42" s="437">
        <v>152070</v>
      </c>
      <c r="T42" s="438">
        <v>163000</v>
      </c>
      <c r="U42" s="319">
        <f t="shared" si="24"/>
        <v>107.18747945025318</v>
      </c>
      <c r="V42" s="437">
        <v>800</v>
      </c>
      <c r="W42" s="438">
        <v>900</v>
      </c>
      <c r="X42" s="319">
        <f t="shared" si="25"/>
        <v>112.5</v>
      </c>
      <c r="Y42" s="465"/>
      <c r="Z42" s="257"/>
      <c r="AA42" s="217"/>
      <c r="AB42" s="270">
        <f t="shared" si="26"/>
        <v>259035</v>
      </c>
      <c r="AC42" s="162">
        <f t="shared" si="27"/>
        <v>276886</v>
      </c>
      <c r="AD42" s="157">
        <f t="shared" si="28"/>
        <v>106.89134672920648</v>
      </c>
      <c r="AE42" s="270">
        <f t="shared" si="29"/>
        <v>3239035</v>
      </c>
      <c r="AF42" s="162">
        <f t="shared" si="29"/>
        <v>3506886</v>
      </c>
      <c r="AG42" s="157">
        <f t="shared" si="30"/>
        <v>108.26946914744669</v>
      </c>
    </row>
    <row r="43" spans="1:33">
      <c r="A43" s="88" t="s">
        <v>60</v>
      </c>
      <c r="B43" s="334" t="s">
        <v>129</v>
      </c>
      <c r="C43" s="33" t="s">
        <v>0</v>
      </c>
      <c r="D43" s="310">
        <v>40000</v>
      </c>
      <c r="E43" s="311">
        <v>45000</v>
      </c>
      <c r="F43" s="319">
        <f t="shared" si="18"/>
        <v>112.5</v>
      </c>
      <c r="G43" s="289">
        <v>25276</v>
      </c>
      <c r="H43" s="284">
        <v>27124</v>
      </c>
      <c r="I43" s="409">
        <f t="shared" si="20"/>
        <v>107.31128343092263</v>
      </c>
      <c r="J43" s="289">
        <v>42889</v>
      </c>
      <c r="K43" s="284">
        <v>44806</v>
      </c>
      <c r="L43" s="409">
        <f t="shared" si="21"/>
        <v>104.4696775396955</v>
      </c>
      <c r="M43" s="437">
        <v>8000</v>
      </c>
      <c r="N43" s="438">
        <v>8500</v>
      </c>
      <c r="O43" s="319">
        <f t="shared" si="22"/>
        <v>106.25</v>
      </c>
      <c r="P43" s="426">
        <v>85000</v>
      </c>
      <c r="Q43" s="427">
        <v>86000</v>
      </c>
      <c r="R43" s="409">
        <f t="shared" si="23"/>
        <v>101.17647058823529</v>
      </c>
      <c r="S43" s="437">
        <v>37890</v>
      </c>
      <c r="T43" s="438">
        <v>39200</v>
      </c>
      <c r="U43" s="319">
        <f t="shared" si="24"/>
        <v>103.4573766165215</v>
      </c>
      <c r="V43" s="437">
        <v>11400</v>
      </c>
      <c r="W43" s="438">
        <v>11800</v>
      </c>
      <c r="X43" s="319">
        <f t="shared" si="25"/>
        <v>103.50877192982458</v>
      </c>
      <c r="Y43" s="465"/>
      <c r="Z43" s="257"/>
      <c r="AA43" s="217"/>
      <c r="AB43" s="270">
        <f t="shared" si="26"/>
        <v>210455</v>
      </c>
      <c r="AC43" s="162">
        <f t="shared" si="27"/>
        <v>217430</v>
      </c>
      <c r="AD43" s="157">
        <f t="shared" si="28"/>
        <v>103.31424770140885</v>
      </c>
      <c r="AE43" s="270">
        <f t="shared" si="29"/>
        <v>250455</v>
      </c>
      <c r="AF43" s="162">
        <f t="shared" si="29"/>
        <v>262430</v>
      </c>
      <c r="AG43" s="157">
        <f t="shared" si="30"/>
        <v>104.78129803757162</v>
      </c>
    </row>
    <row r="44" spans="1:33" ht="24">
      <c r="A44" s="88" t="s">
        <v>61</v>
      </c>
      <c r="B44" s="344" t="s">
        <v>168</v>
      </c>
      <c r="C44" s="33" t="s">
        <v>0</v>
      </c>
      <c r="D44" s="310">
        <v>6200000</v>
      </c>
      <c r="E44" s="311">
        <v>7000000</v>
      </c>
      <c r="F44" s="319">
        <f t="shared" si="18"/>
        <v>112.90322580645163</v>
      </c>
      <c r="G44" s="289">
        <v>208804</v>
      </c>
      <c r="H44" s="284">
        <v>224071</v>
      </c>
      <c r="I44" s="409">
        <f t="shared" si="20"/>
        <v>107.31164153943411</v>
      </c>
      <c r="J44" s="289">
        <v>695825</v>
      </c>
      <c r="K44" s="284">
        <v>726921</v>
      </c>
      <c r="L44" s="409">
        <f t="shared" si="21"/>
        <v>104.46893974778142</v>
      </c>
      <c r="M44" s="437">
        <v>665000</v>
      </c>
      <c r="N44" s="438">
        <v>714000</v>
      </c>
      <c r="O44" s="319">
        <f t="shared" si="22"/>
        <v>107.36842105263158</v>
      </c>
      <c r="P44" s="426">
        <v>140000</v>
      </c>
      <c r="Q44" s="427">
        <v>160000</v>
      </c>
      <c r="R44" s="409">
        <f t="shared" si="23"/>
        <v>114.28571428571428</v>
      </c>
      <c r="S44" s="437">
        <v>1179290</v>
      </c>
      <c r="T44" s="438">
        <v>1324400</v>
      </c>
      <c r="U44" s="319">
        <f t="shared" si="24"/>
        <v>112.30486139965572</v>
      </c>
      <c r="V44" s="437">
        <v>181500</v>
      </c>
      <c r="W44" s="438">
        <v>189400</v>
      </c>
      <c r="X44" s="319">
        <f t="shared" si="25"/>
        <v>104.35261707988981</v>
      </c>
      <c r="Y44" s="465"/>
      <c r="Z44" s="257"/>
      <c r="AA44" s="217"/>
      <c r="AB44" s="270">
        <f t="shared" si="26"/>
        <v>3070419</v>
      </c>
      <c r="AC44" s="162">
        <f t="shared" si="27"/>
        <v>3338792</v>
      </c>
      <c r="AD44" s="157">
        <f t="shared" si="28"/>
        <v>108.74059859582684</v>
      </c>
      <c r="AE44" s="270">
        <f t="shared" si="29"/>
        <v>9270419</v>
      </c>
      <c r="AF44" s="162">
        <f t="shared" si="29"/>
        <v>10338792</v>
      </c>
      <c r="AG44" s="157">
        <f t="shared" si="30"/>
        <v>111.52453842701178</v>
      </c>
    </row>
    <row r="45" spans="1:33" ht="36">
      <c r="A45" s="89" t="s">
        <v>17</v>
      </c>
      <c r="B45" s="333" t="s">
        <v>177</v>
      </c>
      <c r="C45" s="33" t="s">
        <v>0</v>
      </c>
      <c r="D45" s="317">
        <f>SUM(D47,D48,D49,D50)</f>
        <v>4070000</v>
      </c>
      <c r="E45" s="318">
        <f>SUM(E47,E48,E49,E50)</f>
        <v>4448000</v>
      </c>
      <c r="F45" s="319">
        <f t="shared" si="18"/>
        <v>109.28746928746929</v>
      </c>
      <c r="G45" s="394">
        <f>SUM(G47,G48,G49,G50)</f>
        <v>296014</v>
      </c>
      <c r="H45" s="395">
        <f>SUM(H47,H48,H49,H50)</f>
        <v>332538</v>
      </c>
      <c r="I45" s="409">
        <f t="shared" si="20"/>
        <v>112.33860560649158</v>
      </c>
      <c r="J45" s="394">
        <f t="shared" ref="J45:W45" si="31">SUM(J47,J48,J49,J50)</f>
        <v>545325</v>
      </c>
      <c r="K45" s="395">
        <f t="shared" si="31"/>
        <v>569696</v>
      </c>
      <c r="L45" s="409">
        <f t="shared" si="21"/>
        <v>104.46907807270892</v>
      </c>
      <c r="M45" s="317">
        <f t="shared" si="31"/>
        <v>265000</v>
      </c>
      <c r="N45" s="318">
        <f t="shared" si="31"/>
        <v>288300</v>
      </c>
      <c r="O45" s="319">
        <f t="shared" si="22"/>
        <v>108.79245283018868</v>
      </c>
      <c r="P45" s="394">
        <f t="shared" si="31"/>
        <v>61000</v>
      </c>
      <c r="Q45" s="395">
        <f t="shared" si="31"/>
        <v>64000</v>
      </c>
      <c r="R45" s="409">
        <f t="shared" si="23"/>
        <v>104.91803278688525</v>
      </c>
      <c r="S45" s="317">
        <f t="shared" si="31"/>
        <v>460990</v>
      </c>
      <c r="T45" s="318">
        <f t="shared" si="31"/>
        <v>497150</v>
      </c>
      <c r="U45" s="319">
        <f t="shared" si="24"/>
        <v>107.84398793900085</v>
      </c>
      <c r="V45" s="317">
        <f t="shared" si="31"/>
        <v>181000</v>
      </c>
      <c r="W45" s="318">
        <f t="shared" si="31"/>
        <v>187300</v>
      </c>
      <c r="X45" s="319">
        <f t="shared" si="25"/>
        <v>103.48066298342542</v>
      </c>
      <c r="Y45" s="465"/>
      <c r="Z45" s="257"/>
      <c r="AA45" s="217"/>
      <c r="AB45" s="270">
        <f t="shared" si="26"/>
        <v>1809329</v>
      </c>
      <c r="AC45" s="162">
        <f t="shared" si="27"/>
        <v>1938984</v>
      </c>
      <c r="AD45" s="157">
        <f t="shared" si="28"/>
        <v>107.16591620429452</v>
      </c>
      <c r="AE45" s="270">
        <f t="shared" si="29"/>
        <v>5879329</v>
      </c>
      <c r="AF45" s="162">
        <f t="shared" si="29"/>
        <v>6386984</v>
      </c>
      <c r="AG45" s="157">
        <f t="shared" si="30"/>
        <v>108.6345737753407</v>
      </c>
    </row>
    <row r="46" spans="1:33" ht="12.75" customHeight="1">
      <c r="A46" s="89"/>
      <c r="B46" s="334" t="s">
        <v>144</v>
      </c>
      <c r="C46" s="33"/>
      <c r="D46" s="310"/>
      <c r="E46" s="311"/>
      <c r="F46" s="319"/>
      <c r="G46" s="289"/>
      <c r="H46" s="284"/>
      <c r="I46" s="409"/>
      <c r="J46" s="289"/>
      <c r="K46" s="284"/>
      <c r="L46" s="409"/>
      <c r="M46" s="437"/>
      <c r="N46" s="438"/>
      <c r="O46" s="319"/>
      <c r="P46" s="426"/>
      <c r="Q46" s="427"/>
      <c r="R46" s="409"/>
      <c r="S46" s="437"/>
      <c r="T46" s="438"/>
      <c r="U46" s="319"/>
      <c r="V46" s="437"/>
      <c r="W46" s="438"/>
      <c r="X46" s="319"/>
      <c r="Y46" s="465"/>
      <c r="Z46" s="258"/>
      <c r="AA46" s="217"/>
      <c r="AB46" s="270"/>
      <c r="AC46" s="162"/>
      <c r="AD46" s="157"/>
      <c r="AE46" s="270"/>
      <c r="AF46" s="162"/>
      <c r="AG46" s="157"/>
    </row>
    <row r="47" spans="1:33">
      <c r="A47" s="88" t="s">
        <v>20</v>
      </c>
      <c r="B47" s="334" t="s">
        <v>169</v>
      </c>
      <c r="C47" s="33" t="s">
        <v>0</v>
      </c>
      <c r="D47" s="310">
        <v>3125760</v>
      </c>
      <c r="E47" s="311">
        <v>3420000</v>
      </c>
      <c r="F47" s="319">
        <f t="shared" si="18"/>
        <v>109.41339066339066</v>
      </c>
      <c r="G47" s="289">
        <v>201636</v>
      </c>
      <c r="H47" s="284">
        <v>226515</v>
      </c>
      <c r="I47" s="409">
        <f t="shared" ref="I47:I54" si="32">H47/G47*100</f>
        <v>112.33857049336429</v>
      </c>
      <c r="J47" s="289">
        <v>351898</v>
      </c>
      <c r="K47" s="284">
        <v>367624</v>
      </c>
      <c r="L47" s="409">
        <f t="shared" ref="L47:L54" si="33">K47/J47*100</f>
        <v>104.46890860419779</v>
      </c>
      <c r="M47" s="437">
        <v>178600</v>
      </c>
      <c r="N47" s="438">
        <v>194250</v>
      </c>
      <c r="O47" s="319">
        <f t="shared" ref="O47:O54" si="34">N47/M47*100</f>
        <v>108.76259798432251</v>
      </c>
      <c r="P47" s="426">
        <v>42000</v>
      </c>
      <c r="Q47" s="427">
        <v>44000</v>
      </c>
      <c r="R47" s="409">
        <f t="shared" ref="R47:R54" si="35">Q47/P47*100</f>
        <v>104.76190476190477</v>
      </c>
      <c r="S47" s="437">
        <v>259590</v>
      </c>
      <c r="T47" s="438">
        <v>278550</v>
      </c>
      <c r="U47" s="319">
        <f t="shared" ref="U47:U54" si="36">T47/S47*100</f>
        <v>107.3038252629146</v>
      </c>
      <c r="V47" s="437">
        <v>111400</v>
      </c>
      <c r="W47" s="438">
        <v>115300</v>
      </c>
      <c r="X47" s="319">
        <f t="shared" ref="X47:X54" si="37">W47/V47*100</f>
        <v>103.50089766606823</v>
      </c>
      <c r="Y47" s="465"/>
      <c r="Z47" s="257"/>
      <c r="AA47" s="217"/>
      <c r="AB47" s="270">
        <f t="shared" si="26"/>
        <v>1145124</v>
      </c>
      <c r="AC47" s="162">
        <f t="shared" ref="AC47:AC54" si="38">SUM(H47,K47,N47,Q47,T47,W47)</f>
        <v>1226239</v>
      </c>
      <c r="AD47" s="157">
        <f t="shared" ref="AD47:AD54" si="39">AC47/AB47*100</f>
        <v>107.08351235324733</v>
      </c>
      <c r="AE47" s="270">
        <f t="shared" ref="AE47:AF54" si="40">SUM(D47,AB47)</f>
        <v>4270884</v>
      </c>
      <c r="AF47" s="162">
        <f t="shared" si="40"/>
        <v>4646239</v>
      </c>
      <c r="AG47" s="157">
        <f t="shared" ref="AG47:AG54" si="41">AF47/AE47*100</f>
        <v>108.78869573605839</v>
      </c>
    </row>
    <row r="48" spans="1:33">
      <c r="A48" s="88" t="s">
        <v>21</v>
      </c>
      <c r="B48" s="334" t="s">
        <v>116</v>
      </c>
      <c r="C48" s="33" t="s">
        <v>0</v>
      </c>
      <c r="D48" s="310">
        <v>687830</v>
      </c>
      <c r="E48" s="311">
        <v>748800</v>
      </c>
      <c r="F48" s="319">
        <f t="shared" si="18"/>
        <v>108.86410886410887</v>
      </c>
      <c r="G48" s="289">
        <v>77320</v>
      </c>
      <c r="H48" s="284">
        <v>86860</v>
      </c>
      <c r="I48" s="409">
        <f t="shared" si="32"/>
        <v>112.33833419555094</v>
      </c>
      <c r="J48" s="289">
        <v>87591</v>
      </c>
      <c r="K48" s="284">
        <v>91505</v>
      </c>
      <c r="L48" s="409">
        <f t="shared" si="33"/>
        <v>104.46849562169629</v>
      </c>
      <c r="M48" s="437">
        <v>61200</v>
      </c>
      <c r="N48" s="438">
        <v>66700</v>
      </c>
      <c r="O48" s="319">
        <f t="shared" si="34"/>
        <v>108.98692810457516</v>
      </c>
      <c r="P48" s="426">
        <v>15000</v>
      </c>
      <c r="Q48" s="427">
        <v>16000</v>
      </c>
      <c r="R48" s="409">
        <f t="shared" si="35"/>
        <v>106.66666666666667</v>
      </c>
      <c r="S48" s="437">
        <v>75150</v>
      </c>
      <c r="T48" s="438">
        <v>84000</v>
      </c>
      <c r="U48" s="319">
        <f t="shared" si="36"/>
        <v>111.77644710578842</v>
      </c>
      <c r="V48" s="437">
        <v>52500</v>
      </c>
      <c r="W48" s="438">
        <v>54300</v>
      </c>
      <c r="X48" s="319">
        <f t="shared" si="37"/>
        <v>103.42857142857143</v>
      </c>
      <c r="Y48" s="465"/>
      <c r="Z48" s="257"/>
      <c r="AA48" s="217"/>
      <c r="AB48" s="270">
        <f t="shared" si="26"/>
        <v>368761</v>
      </c>
      <c r="AC48" s="162">
        <f t="shared" si="38"/>
        <v>399365</v>
      </c>
      <c r="AD48" s="157">
        <f t="shared" si="39"/>
        <v>108.29914226287487</v>
      </c>
      <c r="AE48" s="270">
        <f t="shared" si="40"/>
        <v>1056591</v>
      </c>
      <c r="AF48" s="162">
        <f t="shared" si="40"/>
        <v>1148165</v>
      </c>
      <c r="AG48" s="157">
        <f t="shared" si="41"/>
        <v>108.66692977699033</v>
      </c>
    </row>
    <row r="49" spans="1:33">
      <c r="A49" s="88" t="s">
        <v>22</v>
      </c>
      <c r="B49" s="334" t="s">
        <v>117</v>
      </c>
      <c r="C49" s="33" t="s">
        <v>0</v>
      </c>
      <c r="D49" s="310">
        <v>195360</v>
      </c>
      <c r="E49" s="311">
        <v>212700</v>
      </c>
      <c r="F49" s="319">
        <f t="shared" si="18"/>
        <v>108.87592137592137</v>
      </c>
      <c r="G49" s="289">
        <v>8776</v>
      </c>
      <c r="H49" s="284">
        <v>9859</v>
      </c>
      <c r="I49" s="409">
        <f t="shared" si="32"/>
        <v>112.3404740200547</v>
      </c>
      <c r="J49" s="289">
        <v>55058</v>
      </c>
      <c r="K49" s="284">
        <v>57518</v>
      </c>
      <c r="L49" s="409">
        <f t="shared" si="33"/>
        <v>104.46801554724109</v>
      </c>
      <c r="M49" s="437">
        <v>8200</v>
      </c>
      <c r="N49" s="438">
        <v>8900</v>
      </c>
      <c r="O49" s="319">
        <f t="shared" si="34"/>
        <v>108.53658536585367</v>
      </c>
      <c r="P49" s="426">
        <v>1000</v>
      </c>
      <c r="Q49" s="427">
        <v>1000</v>
      </c>
      <c r="R49" s="409">
        <f t="shared" si="35"/>
        <v>100</v>
      </c>
      <c r="S49" s="437">
        <v>27330</v>
      </c>
      <c r="T49" s="438">
        <v>29100</v>
      </c>
      <c r="U49" s="319">
        <f t="shared" si="36"/>
        <v>106.47639956092205</v>
      </c>
      <c r="V49" s="437">
        <v>9800</v>
      </c>
      <c r="W49" s="438">
        <v>10100</v>
      </c>
      <c r="X49" s="319">
        <f t="shared" si="37"/>
        <v>103.0612244897959</v>
      </c>
      <c r="Y49" s="465"/>
      <c r="Z49" s="257"/>
      <c r="AA49" s="217"/>
      <c r="AB49" s="270">
        <f t="shared" si="26"/>
        <v>110164</v>
      </c>
      <c r="AC49" s="162">
        <f t="shared" si="38"/>
        <v>116477</v>
      </c>
      <c r="AD49" s="157">
        <f t="shared" si="39"/>
        <v>105.7305471841981</v>
      </c>
      <c r="AE49" s="270">
        <f t="shared" si="40"/>
        <v>305524</v>
      </c>
      <c r="AF49" s="162">
        <f t="shared" si="40"/>
        <v>329177</v>
      </c>
      <c r="AG49" s="157">
        <f t="shared" si="41"/>
        <v>107.74178133305404</v>
      </c>
    </row>
    <row r="50" spans="1:33" ht="14.25" customHeight="1">
      <c r="A50" s="88" t="s">
        <v>23</v>
      </c>
      <c r="B50" s="334" t="s">
        <v>68</v>
      </c>
      <c r="C50" s="33" t="s">
        <v>0</v>
      </c>
      <c r="D50" s="310">
        <v>61050</v>
      </c>
      <c r="E50" s="311">
        <v>66500</v>
      </c>
      <c r="F50" s="319">
        <f t="shared" si="18"/>
        <v>108.92710892710893</v>
      </c>
      <c r="G50" s="289">
        <v>8282</v>
      </c>
      <c r="H50" s="284">
        <v>9304</v>
      </c>
      <c r="I50" s="409">
        <f t="shared" si="32"/>
        <v>112.34001448925382</v>
      </c>
      <c r="J50" s="289">
        <v>50778</v>
      </c>
      <c r="K50" s="284">
        <v>53049</v>
      </c>
      <c r="L50" s="409">
        <f t="shared" si="33"/>
        <v>104.47240931111898</v>
      </c>
      <c r="M50" s="437">
        <v>17000</v>
      </c>
      <c r="N50" s="438">
        <v>18450</v>
      </c>
      <c r="O50" s="319">
        <f t="shared" si="34"/>
        <v>108.52941176470587</v>
      </c>
      <c r="P50" s="426">
        <v>3000</v>
      </c>
      <c r="Q50" s="427">
        <v>3000</v>
      </c>
      <c r="R50" s="409">
        <f t="shared" si="35"/>
        <v>100</v>
      </c>
      <c r="S50" s="437">
        <v>98920</v>
      </c>
      <c r="T50" s="438">
        <v>105500</v>
      </c>
      <c r="U50" s="319">
        <f t="shared" si="36"/>
        <v>106.65183987060252</v>
      </c>
      <c r="V50" s="437">
        <v>7300</v>
      </c>
      <c r="W50" s="438">
        <v>7600</v>
      </c>
      <c r="X50" s="319">
        <f t="shared" si="37"/>
        <v>104.10958904109589</v>
      </c>
      <c r="Y50" s="465"/>
      <c r="Z50" s="257"/>
      <c r="AA50" s="217"/>
      <c r="AB50" s="270">
        <f t="shared" si="26"/>
        <v>185280</v>
      </c>
      <c r="AC50" s="162">
        <f t="shared" si="38"/>
        <v>196903</v>
      </c>
      <c r="AD50" s="157">
        <f t="shared" si="39"/>
        <v>106.27320811744387</v>
      </c>
      <c r="AE50" s="270">
        <f t="shared" si="40"/>
        <v>246330</v>
      </c>
      <c r="AF50" s="162">
        <f t="shared" si="40"/>
        <v>263403</v>
      </c>
      <c r="AG50" s="157">
        <f t="shared" si="41"/>
        <v>106.9309462915601</v>
      </c>
    </row>
    <row r="51" spans="1:33" ht="22.5" customHeight="1">
      <c r="A51" s="89" t="s">
        <v>18</v>
      </c>
      <c r="B51" s="345" t="s">
        <v>170</v>
      </c>
      <c r="C51" s="33" t="s">
        <v>27</v>
      </c>
      <c r="D51" s="310">
        <v>1400000</v>
      </c>
      <c r="E51" s="311">
        <v>1527000</v>
      </c>
      <c r="F51" s="319">
        <f t="shared" si="18"/>
        <v>109.07142857142857</v>
      </c>
      <c r="G51" s="289">
        <v>195068</v>
      </c>
      <c r="H51" s="284">
        <v>222188</v>
      </c>
      <c r="I51" s="409">
        <f t="shared" si="32"/>
        <v>113.90284413640373</v>
      </c>
      <c r="J51" s="289">
        <v>225082</v>
      </c>
      <c r="K51" s="284">
        <v>235141</v>
      </c>
      <c r="L51" s="409">
        <f t="shared" si="33"/>
        <v>104.46903795061355</v>
      </c>
      <c r="M51" s="437">
        <v>157000</v>
      </c>
      <c r="N51" s="438">
        <v>171100</v>
      </c>
      <c r="O51" s="319">
        <f t="shared" si="34"/>
        <v>108.98089171974523</v>
      </c>
      <c r="P51" s="426">
        <v>55000</v>
      </c>
      <c r="Q51" s="427">
        <v>57000</v>
      </c>
      <c r="R51" s="409">
        <f t="shared" si="35"/>
        <v>103.63636363636364</v>
      </c>
      <c r="S51" s="437">
        <v>122030</v>
      </c>
      <c r="T51" s="438">
        <v>131500</v>
      </c>
      <c r="U51" s="319">
        <f t="shared" si="36"/>
        <v>107.76038679013358</v>
      </c>
      <c r="V51" s="437">
        <v>84100</v>
      </c>
      <c r="W51" s="438">
        <v>88200</v>
      </c>
      <c r="X51" s="319">
        <f t="shared" si="37"/>
        <v>104.87514863258025</v>
      </c>
      <c r="Y51" s="465"/>
      <c r="Z51" s="257"/>
      <c r="AA51" s="217"/>
      <c r="AB51" s="270">
        <f t="shared" si="26"/>
        <v>838280</v>
      </c>
      <c r="AC51" s="162">
        <f t="shared" si="38"/>
        <v>905129</v>
      </c>
      <c r="AD51" s="157">
        <f t="shared" si="39"/>
        <v>107.97454311208665</v>
      </c>
      <c r="AE51" s="270">
        <f t="shared" si="40"/>
        <v>2238280</v>
      </c>
      <c r="AF51" s="162">
        <f t="shared" si="40"/>
        <v>2432129</v>
      </c>
      <c r="AG51" s="157">
        <f t="shared" si="41"/>
        <v>108.66062333577568</v>
      </c>
    </row>
    <row r="52" spans="1:33" s="34" customFormat="1" ht="22.5" customHeight="1">
      <c r="A52" s="89" t="s">
        <v>19</v>
      </c>
      <c r="B52" s="345" t="s">
        <v>171</v>
      </c>
      <c r="C52" s="33" t="s">
        <v>0</v>
      </c>
      <c r="D52" s="310">
        <v>408000</v>
      </c>
      <c r="E52" s="311">
        <v>437000</v>
      </c>
      <c r="F52" s="319">
        <f t="shared" si="18"/>
        <v>107.1078431372549</v>
      </c>
      <c r="G52" s="289">
        <v>29883</v>
      </c>
      <c r="H52" s="284">
        <v>30853</v>
      </c>
      <c r="I52" s="409">
        <f t="shared" si="32"/>
        <v>103.24599270488237</v>
      </c>
      <c r="J52" s="289">
        <v>44103</v>
      </c>
      <c r="K52" s="284">
        <v>46074</v>
      </c>
      <c r="L52" s="409">
        <f t="shared" si="33"/>
        <v>104.46908373580028</v>
      </c>
      <c r="M52" s="437">
        <v>50000</v>
      </c>
      <c r="N52" s="438">
        <v>54600</v>
      </c>
      <c r="O52" s="319">
        <f t="shared" si="34"/>
        <v>109.2</v>
      </c>
      <c r="P52" s="426">
        <v>15000</v>
      </c>
      <c r="Q52" s="427">
        <v>15500</v>
      </c>
      <c r="R52" s="409">
        <f t="shared" si="35"/>
        <v>103.33333333333334</v>
      </c>
      <c r="S52" s="437">
        <v>22670</v>
      </c>
      <c r="T52" s="438">
        <v>24500</v>
      </c>
      <c r="U52" s="319">
        <f t="shared" si="36"/>
        <v>108.07234230260256</v>
      </c>
      <c r="V52" s="437">
        <v>19300</v>
      </c>
      <c r="W52" s="438">
        <v>20100</v>
      </c>
      <c r="X52" s="319">
        <f t="shared" si="37"/>
        <v>104.14507772020724</v>
      </c>
      <c r="Y52" s="465"/>
      <c r="Z52" s="257"/>
      <c r="AA52" s="217"/>
      <c r="AB52" s="270">
        <f t="shared" si="26"/>
        <v>180956</v>
      </c>
      <c r="AC52" s="162">
        <f t="shared" si="38"/>
        <v>191627</v>
      </c>
      <c r="AD52" s="157">
        <f t="shared" si="39"/>
        <v>105.89701363867459</v>
      </c>
      <c r="AE52" s="270">
        <f t="shared" si="40"/>
        <v>588956</v>
      </c>
      <c r="AF52" s="162">
        <f t="shared" si="40"/>
        <v>628627</v>
      </c>
      <c r="AG52" s="157">
        <f t="shared" si="41"/>
        <v>106.73581727667263</v>
      </c>
    </row>
    <row r="53" spans="1:33" s="34" customFormat="1">
      <c r="A53" s="89" t="s">
        <v>62</v>
      </c>
      <c r="B53" s="333" t="s">
        <v>118</v>
      </c>
      <c r="C53" s="33" t="s">
        <v>0</v>
      </c>
      <c r="D53" s="310">
        <v>115000</v>
      </c>
      <c r="E53" s="311">
        <v>125000</v>
      </c>
      <c r="F53" s="319">
        <f t="shared" si="18"/>
        <v>108.69565217391303</v>
      </c>
      <c r="G53" s="289">
        <v>6858</v>
      </c>
      <c r="H53" s="284">
        <v>6960</v>
      </c>
      <c r="I53" s="409">
        <f t="shared" si="32"/>
        <v>101.48731408573927</v>
      </c>
      <c r="J53" s="289">
        <v>9402</v>
      </c>
      <c r="K53" s="284">
        <v>9822</v>
      </c>
      <c r="L53" s="409">
        <f t="shared" si="33"/>
        <v>104.46713465220165</v>
      </c>
      <c r="M53" s="437">
        <v>6500</v>
      </c>
      <c r="N53" s="438">
        <v>6700</v>
      </c>
      <c r="O53" s="319">
        <f t="shared" si="34"/>
        <v>103.07692307692307</v>
      </c>
      <c r="P53" s="426">
        <v>0</v>
      </c>
      <c r="Q53" s="427">
        <v>0</v>
      </c>
      <c r="R53" s="409"/>
      <c r="S53" s="437">
        <v>14360</v>
      </c>
      <c r="T53" s="438">
        <v>15500</v>
      </c>
      <c r="U53" s="319">
        <f t="shared" si="36"/>
        <v>107.93871866295264</v>
      </c>
      <c r="V53" s="437">
        <v>4800</v>
      </c>
      <c r="W53" s="438">
        <v>5000</v>
      </c>
      <c r="X53" s="319">
        <f t="shared" si="37"/>
        <v>104.16666666666667</v>
      </c>
      <c r="Y53" s="465"/>
      <c r="Z53" s="257"/>
      <c r="AA53" s="217"/>
      <c r="AB53" s="270">
        <f t="shared" si="26"/>
        <v>41920</v>
      </c>
      <c r="AC53" s="162">
        <f t="shared" si="38"/>
        <v>43982</v>
      </c>
      <c r="AD53" s="157">
        <f t="shared" si="39"/>
        <v>104.91889312977098</v>
      </c>
      <c r="AE53" s="270">
        <f t="shared" si="40"/>
        <v>156920</v>
      </c>
      <c r="AF53" s="162">
        <f t="shared" si="40"/>
        <v>168982</v>
      </c>
      <c r="AG53" s="157">
        <f t="shared" si="41"/>
        <v>107.68671934743818</v>
      </c>
    </row>
    <row r="54" spans="1:33" s="34" customFormat="1">
      <c r="A54" s="90" t="s">
        <v>30</v>
      </c>
      <c r="B54" s="331" t="s">
        <v>130</v>
      </c>
      <c r="C54" s="33" t="s">
        <v>0</v>
      </c>
      <c r="D54" s="306">
        <f>SUM(D56,D57)</f>
        <v>940000</v>
      </c>
      <c r="E54" s="307">
        <f>SUM(E56,E57)</f>
        <v>1025000</v>
      </c>
      <c r="F54" s="302">
        <f t="shared" si="18"/>
        <v>109.04255319148936</v>
      </c>
      <c r="G54" s="306">
        <f>SUM(G56,G57)</f>
        <v>120099</v>
      </c>
      <c r="H54" s="307">
        <f>SUM(H56,H57)</f>
        <v>135035</v>
      </c>
      <c r="I54" s="302">
        <f t="shared" si="32"/>
        <v>112.43640663119594</v>
      </c>
      <c r="J54" s="306">
        <f t="shared" ref="J54:W54" si="42">SUM(J56,J57)</f>
        <v>150897</v>
      </c>
      <c r="K54" s="307">
        <f t="shared" si="42"/>
        <v>157641</v>
      </c>
      <c r="L54" s="415">
        <f t="shared" si="33"/>
        <v>104.46927374301676</v>
      </c>
      <c r="M54" s="306">
        <f t="shared" si="42"/>
        <v>127000</v>
      </c>
      <c r="N54" s="307">
        <f t="shared" si="42"/>
        <v>138000</v>
      </c>
      <c r="O54" s="302">
        <f t="shared" si="34"/>
        <v>108.66141732283465</v>
      </c>
      <c r="P54" s="287">
        <f t="shared" si="42"/>
        <v>22000</v>
      </c>
      <c r="Q54" s="282">
        <f t="shared" si="42"/>
        <v>24500</v>
      </c>
      <c r="R54" s="447">
        <f t="shared" si="35"/>
        <v>111.36363636363636</v>
      </c>
      <c r="S54" s="306">
        <f t="shared" si="42"/>
        <v>285280</v>
      </c>
      <c r="T54" s="307">
        <f t="shared" si="42"/>
        <v>315000</v>
      </c>
      <c r="U54" s="302">
        <f t="shared" si="36"/>
        <v>110.41783510936625</v>
      </c>
      <c r="V54" s="306">
        <f t="shared" si="42"/>
        <v>71000</v>
      </c>
      <c r="W54" s="307">
        <f t="shared" si="42"/>
        <v>77800</v>
      </c>
      <c r="X54" s="302">
        <f t="shared" si="37"/>
        <v>109.5774647887324</v>
      </c>
      <c r="Y54" s="465"/>
      <c r="Z54" s="262"/>
      <c r="AA54" s="218"/>
      <c r="AB54" s="270">
        <f t="shared" si="26"/>
        <v>776276</v>
      </c>
      <c r="AC54" s="162">
        <f t="shared" si="38"/>
        <v>847976</v>
      </c>
      <c r="AD54" s="153">
        <f t="shared" si="39"/>
        <v>109.23640560831458</v>
      </c>
      <c r="AE54" s="270">
        <f t="shared" si="40"/>
        <v>1716276</v>
      </c>
      <c r="AF54" s="162">
        <f t="shared" si="40"/>
        <v>1872976</v>
      </c>
      <c r="AG54" s="153">
        <f t="shared" si="41"/>
        <v>109.13023313266631</v>
      </c>
    </row>
    <row r="55" spans="1:33" s="34" customFormat="1" ht="12.75" customHeight="1">
      <c r="A55" s="90"/>
      <c r="B55" s="332" t="s">
        <v>144</v>
      </c>
      <c r="C55" s="33"/>
      <c r="D55" s="308"/>
      <c r="E55" s="309"/>
      <c r="F55" s="302"/>
      <c r="G55" s="308"/>
      <c r="H55" s="309"/>
      <c r="I55" s="302"/>
      <c r="J55" s="416"/>
      <c r="K55" s="380"/>
      <c r="L55" s="417"/>
      <c r="M55" s="433"/>
      <c r="N55" s="434"/>
      <c r="O55" s="302"/>
      <c r="P55" s="424"/>
      <c r="Q55" s="425"/>
      <c r="R55" s="447"/>
      <c r="S55" s="433"/>
      <c r="T55" s="434"/>
      <c r="U55" s="302"/>
      <c r="V55" s="433"/>
      <c r="W55" s="434"/>
      <c r="X55" s="302"/>
      <c r="Y55" s="465"/>
      <c r="Z55" s="258"/>
      <c r="AA55" s="219"/>
      <c r="AB55" s="270"/>
      <c r="AC55" s="162"/>
      <c r="AD55" s="153"/>
      <c r="AE55" s="270"/>
      <c r="AF55" s="162"/>
      <c r="AG55" s="153"/>
    </row>
    <row r="56" spans="1:33" ht="12.75" customHeight="1">
      <c r="A56" s="133" t="s">
        <v>65</v>
      </c>
      <c r="B56" s="345" t="s">
        <v>172</v>
      </c>
      <c r="C56" s="33" t="s">
        <v>0</v>
      </c>
      <c r="D56" s="310">
        <v>871380</v>
      </c>
      <c r="E56" s="311">
        <v>948100</v>
      </c>
      <c r="F56" s="319">
        <f t="shared" si="18"/>
        <v>108.80442516468132</v>
      </c>
      <c r="G56" s="310">
        <v>110291</v>
      </c>
      <c r="H56" s="311">
        <v>124007</v>
      </c>
      <c r="I56" s="319">
        <f t="shared" ref="I56:I61" si="43">H56/G56*100</f>
        <v>112.43619152968056</v>
      </c>
      <c r="J56" s="392">
        <v>141669</v>
      </c>
      <c r="K56" s="393">
        <v>148001</v>
      </c>
      <c r="L56" s="417">
        <f t="shared" ref="L56:L61" si="44">K56/J56*100</f>
        <v>104.46957344231977</v>
      </c>
      <c r="M56" s="437">
        <v>118000</v>
      </c>
      <c r="N56" s="438">
        <v>128000</v>
      </c>
      <c r="O56" s="319">
        <f t="shared" ref="O56:O61" si="45">N56/M56*100</f>
        <v>108.47457627118644</v>
      </c>
      <c r="P56" s="426">
        <v>18000</v>
      </c>
      <c r="Q56" s="427">
        <v>20000</v>
      </c>
      <c r="R56" s="409">
        <f t="shared" ref="R56:R61" si="46">Q56/P56*100</f>
        <v>111.11111111111111</v>
      </c>
      <c r="S56" s="437">
        <v>260705</v>
      </c>
      <c r="T56" s="438">
        <v>288000</v>
      </c>
      <c r="U56" s="319">
        <f t="shared" ref="U56:U61" si="47">T56/S56*100</f>
        <v>110.46968796148904</v>
      </c>
      <c r="V56" s="437">
        <v>65000</v>
      </c>
      <c r="W56" s="438">
        <v>71200</v>
      </c>
      <c r="X56" s="319">
        <f t="shared" ref="X56:X61" si="48">W56/V56*100</f>
        <v>109.53846153846155</v>
      </c>
      <c r="Y56" s="465"/>
      <c r="Z56" s="257"/>
      <c r="AA56" s="219"/>
      <c r="AB56" s="270">
        <f t="shared" si="26"/>
        <v>713665</v>
      </c>
      <c r="AC56" s="162">
        <f t="shared" ref="AC56:AC61" si="49">SUM(H56,K56,N56,Q56,T56,W56)</f>
        <v>779208</v>
      </c>
      <c r="AD56" s="153">
        <f t="shared" ref="AD56:AD61" si="50">AC56/AB56*100</f>
        <v>109.18400089677931</v>
      </c>
      <c r="AE56" s="270">
        <f t="shared" ref="AE56:AF61" si="51">SUM(D56,AB56)</f>
        <v>1585045</v>
      </c>
      <c r="AF56" s="162">
        <f t="shared" si="51"/>
        <v>1727308</v>
      </c>
      <c r="AG56" s="153">
        <f t="shared" ref="AG56:AG61" si="52">AF56/AE56*100</f>
        <v>108.97532877615461</v>
      </c>
    </row>
    <row r="57" spans="1:33" s="34" customFormat="1">
      <c r="A57" s="133" t="s">
        <v>66</v>
      </c>
      <c r="B57" s="345" t="s">
        <v>173</v>
      </c>
      <c r="C57" s="33" t="s">
        <v>0</v>
      </c>
      <c r="D57" s="310">
        <v>68620</v>
      </c>
      <c r="E57" s="311">
        <v>76900</v>
      </c>
      <c r="F57" s="319">
        <f t="shared" si="18"/>
        <v>112.06645292917517</v>
      </c>
      <c r="G57" s="310">
        <v>9808</v>
      </c>
      <c r="H57" s="311">
        <v>11028</v>
      </c>
      <c r="I57" s="319">
        <f t="shared" si="43"/>
        <v>112.43882544861337</v>
      </c>
      <c r="J57" s="392">
        <v>9228</v>
      </c>
      <c r="K57" s="382">
        <v>9640</v>
      </c>
      <c r="L57" s="417">
        <f t="shared" si="44"/>
        <v>104.46467273515387</v>
      </c>
      <c r="M57" s="437">
        <v>9000</v>
      </c>
      <c r="N57" s="438">
        <v>10000</v>
      </c>
      <c r="O57" s="319">
        <f t="shared" si="45"/>
        <v>111.11111111111111</v>
      </c>
      <c r="P57" s="426">
        <v>4000</v>
      </c>
      <c r="Q57" s="427">
        <v>4500</v>
      </c>
      <c r="R57" s="409">
        <f t="shared" si="46"/>
        <v>112.5</v>
      </c>
      <c r="S57" s="437">
        <v>24575</v>
      </c>
      <c r="T57" s="438">
        <v>27000</v>
      </c>
      <c r="U57" s="319">
        <f t="shared" si="47"/>
        <v>109.86775178026448</v>
      </c>
      <c r="V57" s="437">
        <v>6000</v>
      </c>
      <c r="W57" s="438">
        <v>6600</v>
      </c>
      <c r="X57" s="319">
        <f t="shared" si="48"/>
        <v>110.00000000000001</v>
      </c>
      <c r="Y57" s="465"/>
      <c r="Z57" s="257"/>
      <c r="AA57" s="219"/>
      <c r="AB57" s="270">
        <f t="shared" si="26"/>
        <v>62611</v>
      </c>
      <c r="AC57" s="162">
        <f t="shared" si="49"/>
        <v>68768</v>
      </c>
      <c r="AD57" s="153">
        <f t="shared" si="50"/>
        <v>109.83373528613183</v>
      </c>
      <c r="AE57" s="270">
        <f t="shared" si="51"/>
        <v>131231</v>
      </c>
      <c r="AF57" s="162">
        <f t="shared" si="51"/>
        <v>145668</v>
      </c>
      <c r="AG57" s="153">
        <f t="shared" si="52"/>
        <v>111.00121160396552</v>
      </c>
    </row>
    <row r="58" spans="1:33" s="34" customFormat="1">
      <c r="A58" s="90" t="s">
        <v>4</v>
      </c>
      <c r="B58" s="331" t="s">
        <v>131</v>
      </c>
      <c r="C58" s="33" t="s">
        <v>0</v>
      </c>
      <c r="D58" s="308">
        <v>8000</v>
      </c>
      <c r="E58" s="309">
        <v>8000</v>
      </c>
      <c r="F58" s="302">
        <f t="shared" si="18"/>
        <v>100</v>
      </c>
      <c r="G58" s="308">
        <v>1292</v>
      </c>
      <c r="H58" s="309">
        <v>1453</v>
      </c>
      <c r="I58" s="302">
        <f t="shared" si="43"/>
        <v>112.46130030959753</v>
      </c>
      <c r="J58" s="387">
        <v>767</v>
      </c>
      <c r="K58" s="379">
        <v>801</v>
      </c>
      <c r="L58" s="415">
        <f t="shared" si="44"/>
        <v>104.43285528031289</v>
      </c>
      <c r="M58" s="433">
        <v>2600</v>
      </c>
      <c r="N58" s="434">
        <v>3000</v>
      </c>
      <c r="O58" s="302">
        <f t="shared" si="45"/>
        <v>115.38461538461537</v>
      </c>
      <c r="P58" s="424">
        <v>500</v>
      </c>
      <c r="Q58" s="425">
        <v>500</v>
      </c>
      <c r="R58" s="447">
        <f t="shared" si="46"/>
        <v>100</v>
      </c>
      <c r="S58" s="433">
        <v>2300</v>
      </c>
      <c r="T58" s="434">
        <v>2700</v>
      </c>
      <c r="U58" s="302">
        <f t="shared" si="47"/>
        <v>117.39130434782609</v>
      </c>
      <c r="V58" s="433">
        <v>6500</v>
      </c>
      <c r="W58" s="434">
        <v>6700</v>
      </c>
      <c r="X58" s="302">
        <f t="shared" si="48"/>
        <v>103.07692307692307</v>
      </c>
      <c r="Y58" s="465"/>
      <c r="Z58" s="262"/>
      <c r="AA58" s="218"/>
      <c r="AB58" s="270">
        <f t="shared" si="26"/>
        <v>13959</v>
      </c>
      <c r="AC58" s="162">
        <f t="shared" si="49"/>
        <v>15154</v>
      </c>
      <c r="AD58" s="153">
        <f t="shared" si="50"/>
        <v>108.56078515652983</v>
      </c>
      <c r="AE58" s="270">
        <f t="shared" si="51"/>
        <v>21959</v>
      </c>
      <c r="AF58" s="162">
        <f t="shared" si="51"/>
        <v>23154</v>
      </c>
      <c r="AG58" s="153">
        <f t="shared" si="52"/>
        <v>105.44196001639419</v>
      </c>
    </row>
    <row r="59" spans="1:33" s="34" customFormat="1" ht="12.75" customHeight="1">
      <c r="A59" s="90" t="s">
        <v>31</v>
      </c>
      <c r="B59" s="331" t="s">
        <v>132</v>
      </c>
      <c r="C59" s="33" t="s">
        <v>0</v>
      </c>
      <c r="D59" s="308">
        <v>1060000</v>
      </c>
      <c r="E59" s="309">
        <v>1030000</v>
      </c>
      <c r="F59" s="302">
        <f t="shared" si="18"/>
        <v>97.169811320754718</v>
      </c>
      <c r="G59" s="308">
        <v>73942</v>
      </c>
      <c r="H59" s="309">
        <v>76198</v>
      </c>
      <c r="I59" s="302">
        <f t="shared" si="43"/>
        <v>103.05104000432772</v>
      </c>
      <c r="J59" s="412">
        <v>116205</v>
      </c>
      <c r="K59" s="381">
        <v>121398</v>
      </c>
      <c r="L59" s="415">
        <f t="shared" si="44"/>
        <v>104.46882664257132</v>
      </c>
      <c r="M59" s="433">
        <v>34500</v>
      </c>
      <c r="N59" s="434">
        <v>35800</v>
      </c>
      <c r="O59" s="302">
        <f t="shared" si="45"/>
        <v>103.768115942029</v>
      </c>
      <c r="P59" s="424">
        <v>22200</v>
      </c>
      <c r="Q59" s="425">
        <v>23000</v>
      </c>
      <c r="R59" s="447">
        <f t="shared" si="46"/>
        <v>103.60360360360362</v>
      </c>
      <c r="S59" s="433">
        <v>120250</v>
      </c>
      <c r="T59" s="434">
        <v>124250</v>
      </c>
      <c r="U59" s="302">
        <f t="shared" si="47"/>
        <v>103.32640332640332</v>
      </c>
      <c r="V59" s="433">
        <v>37000</v>
      </c>
      <c r="W59" s="434">
        <v>38000</v>
      </c>
      <c r="X59" s="302">
        <f t="shared" si="48"/>
        <v>102.70270270270269</v>
      </c>
      <c r="Y59" s="465"/>
      <c r="Z59" s="262"/>
      <c r="AA59" s="218"/>
      <c r="AB59" s="270">
        <f t="shared" si="26"/>
        <v>404097</v>
      </c>
      <c r="AC59" s="162">
        <f t="shared" si="49"/>
        <v>418646</v>
      </c>
      <c r="AD59" s="153">
        <f t="shared" si="50"/>
        <v>103.60037317772712</v>
      </c>
      <c r="AE59" s="270">
        <f t="shared" si="51"/>
        <v>1464097</v>
      </c>
      <c r="AF59" s="162">
        <f t="shared" si="51"/>
        <v>1448646</v>
      </c>
      <c r="AG59" s="153">
        <f t="shared" si="52"/>
        <v>98.944673747709345</v>
      </c>
    </row>
    <row r="60" spans="1:33" s="34" customFormat="1" ht="23.25">
      <c r="A60" s="90" t="s">
        <v>32</v>
      </c>
      <c r="B60" s="331" t="s">
        <v>119</v>
      </c>
      <c r="C60" s="33" t="s">
        <v>0</v>
      </c>
      <c r="D60" s="308">
        <v>1467000</v>
      </c>
      <c r="E60" s="309">
        <v>1482000</v>
      </c>
      <c r="F60" s="302">
        <f t="shared" si="18"/>
        <v>101.02249488752557</v>
      </c>
      <c r="G60" s="308">
        <v>115298</v>
      </c>
      <c r="H60" s="309">
        <v>117801</v>
      </c>
      <c r="I60" s="302">
        <f t="shared" si="43"/>
        <v>102.17089628614546</v>
      </c>
      <c r="J60" s="412">
        <v>192768</v>
      </c>
      <c r="K60" s="381">
        <v>201383</v>
      </c>
      <c r="L60" s="415">
        <f t="shared" si="44"/>
        <v>104.46910275564409</v>
      </c>
      <c r="M60" s="433">
        <v>102000</v>
      </c>
      <c r="N60" s="434">
        <v>107000</v>
      </c>
      <c r="O60" s="302">
        <f t="shared" si="45"/>
        <v>104.90196078431373</v>
      </c>
      <c r="P60" s="424">
        <v>20000</v>
      </c>
      <c r="Q60" s="425">
        <v>20500</v>
      </c>
      <c r="R60" s="447">
        <f t="shared" si="46"/>
        <v>102.49999999999999</v>
      </c>
      <c r="S60" s="433">
        <v>192480</v>
      </c>
      <c r="T60" s="434">
        <v>198870</v>
      </c>
      <c r="U60" s="302">
        <f t="shared" si="47"/>
        <v>103.31982543640899</v>
      </c>
      <c r="V60" s="433">
        <v>62000</v>
      </c>
      <c r="W60" s="434">
        <v>64200</v>
      </c>
      <c r="X60" s="302">
        <f t="shared" si="48"/>
        <v>103.54838709677419</v>
      </c>
      <c r="Y60" s="465"/>
      <c r="Z60" s="262"/>
      <c r="AA60" s="218"/>
      <c r="AB60" s="270">
        <f t="shared" si="26"/>
        <v>684546</v>
      </c>
      <c r="AC60" s="162">
        <f t="shared" si="49"/>
        <v>709754</v>
      </c>
      <c r="AD60" s="153">
        <f t="shared" si="50"/>
        <v>103.68244062488129</v>
      </c>
      <c r="AE60" s="270">
        <f t="shared" si="51"/>
        <v>2151546</v>
      </c>
      <c r="AF60" s="162">
        <f t="shared" si="51"/>
        <v>2191754</v>
      </c>
      <c r="AG60" s="153">
        <f t="shared" si="52"/>
        <v>101.86879574036529</v>
      </c>
    </row>
    <row r="61" spans="1:33">
      <c r="A61" s="90" t="s">
        <v>5</v>
      </c>
      <c r="B61" s="331" t="s">
        <v>33</v>
      </c>
      <c r="C61" s="33" t="s">
        <v>0</v>
      </c>
      <c r="D61" s="306">
        <f>SUM(D63,D67)</f>
        <v>22647000</v>
      </c>
      <c r="E61" s="307">
        <f>SUM(E63,E67)</f>
        <v>22069000</v>
      </c>
      <c r="F61" s="302">
        <f t="shared" si="18"/>
        <v>97.44778557866384</v>
      </c>
      <c r="G61" s="306">
        <f>SUM(G63,G67)</f>
        <v>2138682</v>
      </c>
      <c r="H61" s="307">
        <f>SUM(H63,H67)</f>
        <v>2258287</v>
      </c>
      <c r="I61" s="302">
        <f t="shared" si="43"/>
        <v>105.59246302161797</v>
      </c>
      <c r="J61" s="306">
        <f t="shared" ref="J61:W61" si="53">SUM(J63,J67)</f>
        <v>3589978</v>
      </c>
      <c r="K61" s="307">
        <f t="shared" si="53"/>
        <v>3750414</v>
      </c>
      <c r="L61" s="415">
        <f t="shared" si="44"/>
        <v>104.46899674594106</v>
      </c>
      <c r="M61" s="306">
        <f t="shared" si="53"/>
        <v>1880000</v>
      </c>
      <c r="N61" s="307">
        <f t="shared" si="53"/>
        <v>1921000</v>
      </c>
      <c r="O61" s="302">
        <f t="shared" si="45"/>
        <v>102.18085106382979</v>
      </c>
      <c r="P61" s="287">
        <f t="shared" si="53"/>
        <v>475000</v>
      </c>
      <c r="Q61" s="282">
        <f t="shared" si="53"/>
        <v>482000</v>
      </c>
      <c r="R61" s="447">
        <f t="shared" si="46"/>
        <v>101.47368421052632</v>
      </c>
      <c r="S61" s="306">
        <f t="shared" si="53"/>
        <v>3988910</v>
      </c>
      <c r="T61" s="307">
        <f t="shared" si="53"/>
        <v>4030000</v>
      </c>
      <c r="U61" s="302">
        <f t="shared" si="47"/>
        <v>101.03010596879849</v>
      </c>
      <c r="V61" s="306">
        <f t="shared" si="53"/>
        <v>1239500</v>
      </c>
      <c r="W61" s="307">
        <f t="shared" si="53"/>
        <v>1307000</v>
      </c>
      <c r="X61" s="302">
        <f t="shared" si="48"/>
        <v>105.4457442517144</v>
      </c>
      <c r="Y61" s="465"/>
      <c r="Z61" s="262"/>
      <c r="AA61" s="218"/>
      <c r="AB61" s="270">
        <f t="shared" si="26"/>
        <v>13312070</v>
      </c>
      <c r="AC61" s="162">
        <f t="shared" si="49"/>
        <v>13748701</v>
      </c>
      <c r="AD61" s="153">
        <f t="shared" si="50"/>
        <v>103.27996322134724</v>
      </c>
      <c r="AE61" s="270">
        <f t="shared" si="51"/>
        <v>35959070</v>
      </c>
      <c r="AF61" s="162">
        <f t="shared" si="51"/>
        <v>35817701</v>
      </c>
      <c r="AG61" s="153">
        <f t="shared" si="52"/>
        <v>99.60686135653674</v>
      </c>
    </row>
    <row r="62" spans="1:33" ht="12.75" customHeight="1">
      <c r="A62" s="90"/>
      <c r="B62" s="332" t="s">
        <v>144</v>
      </c>
      <c r="C62" s="33"/>
      <c r="D62" s="310"/>
      <c r="E62" s="311"/>
      <c r="F62" s="319"/>
      <c r="G62" s="308"/>
      <c r="H62" s="309"/>
      <c r="I62" s="302"/>
      <c r="J62" s="416"/>
      <c r="K62" s="380"/>
      <c r="L62" s="417"/>
      <c r="M62" s="433"/>
      <c r="N62" s="434"/>
      <c r="O62" s="302"/>
      <c r="P62" s="424"/>
      <c r="Q62" s="425"/>
      <c r="R62" s="447"/>
      <c r="S62" s="433"/>
      <c r="T62" s="434"/>
      <c r="U62" s="302"/>
      <c r="V62" s="433"/>
      <c r="W62" s="434"/>
      <c r="X62" s="302"/>
      <c r="Y62" s="465"/>
      <c r="Z62" s="258"/>
      <c r="AA62" s="219"/>
      <c r="AB62" s="270"/>
      <c r="AC62" s="162"/>
      <c r="AD62" s="153"/>
      <c r="AE62" s="270"/>
      <c r="AF62" s="162"/>
      <c r="AG62" s="153"/>
    </row>
    <row r="63" spans="1:33" ht="12.75" customHeight="1">
      <c r="A63" s="89" t="s">
        <v>34</v>
      </c>
      <c r="B63" s="333" t="s">
        <v>133</v>
      </c>
      <c r="C63" s="33" t="s">
        <v>0</v>
      </c>
      <c r="D63" s="317">
        <f>SUM(D65,D66)</f>
        <v>15445000</v>
      </c>
      <c r="E63" s="318">
        <f>SUM(E65,E66)</f>
        <v>15073100</v>
      </c>
      <c r="F63" s="319">
        <f t="shared" si="18"/>
        <v>97.592101003561027</v>
      </c>
      <c r="G63" s="317">
        <f>SUM(G65,G66)</f>
        <v>1393148</v>
      </c>
      <c r="H63" s="318">
        <f>SUM(H65,H66)</f>
        <v>1471059</v>
      </c>
      <c r="I63" s="319">
        <f t="shared" ref="I63:I75" si="54">H63/G63*100</f>
        <v>105.59244243971209</v>
      </c>
      <c r="J63" s="317">
        <f t="shared" ref="J63:W63" si="55">SUM(J65,J66)</f>
        <v>2449951</v>
      </c>
      <c r="K63" s="318">
        <f t="shared" si="55"/>
        <v>2559440</v>
      </c>
      <c r="L63" s="417">
        <f t="shared" ref="L63:L75" si="56">K63/J63*100</f>
        <v>104.46902815607334</v>
      </c>
      <c r="M63" s="317">
        <f t="shared" si="55"/>
        <v>1275000</v>
      </c>
      <c r="N63" s="318">
        <f t="shared" si="55"/>
        <v>1303000</v>
      </c>
      <c r="O63" s="319">
        <f t="shared" ref="O63:O75" si="57">N63/M63*100</f>
        <v>102.19607843137256</v>
      </c>
      <c r="P63" s="394">
        <f t="shared" si="55"/>
        <v>300000</v>
      </c>
      <c r="Q63" s="395">
        <f t="shared" si="55"/>
        <v>304000</v>
      </c>
      <c r="R63" s="409">
        <f t="shared" ref="R63:R75" si="58">Q63/P63*100</f>
        <v>101.33333333333334</v>
      </c>
      <c r="S63" s="317">
        <f t="shared" si="55"/>
        <v>2663720</v>
      </c>
      <c r="T63" s="318">
        <f t="shared" si="55"/>
        <v>2691200</v>
      </c>
      <c r="U63" s="319">
        <f t="shared" ref="U63:U75" si="59">T63/S63*100</f>
        <v>101.03163996215818</v>
      </c>
      <c r="V63" s="317">
        <f t="shared" si="55"/>
        <v>883900</v>
      </c>
      <c r="W63" s="318">
        <f t="shared" si="55"/>
        <v>934900</v>
      </c>
      <c r="X63" s="319">
        <f t="shared" ref="X63:X75" si="60">W63/V63*100</f>
        <v>105.76988347098089</v>
      </c>
      <c r="Y63" s="465"/>
      <c r="Z63" s="257"/>
      <c r="AA63" s="219"/>
      <c r="AB63" s="270">
        <f t="shared" si="26"/>
        <v>8965719</v>
      </c>
      <c r="AC63" s="162">
        <f t="shared" ref="AC63:AC75" si="61">SUM(H63,K63,N63,Q63,T63,W63)</f>
        <v>9263599</v>
      </c>
      <c r="AD63" s="153">
        <f t="shared" ref="AD63:AD75" si="62">AC63/AB63*100</f>
        <v>103.32243292478829</v>
      </c>
      <c r="AE63" s="270">
        <f t="shared" ref="AE63:AE75" si="63">SUM(D63,AB63)</f>
        <v>24410719</v>
      </c>
      <c r="AF63" s="162">
        <f t="shared" ref="AF63:AF75" si="64">SUM(E63,AC63)</f>
        <v>24336699</v>
      </c>
      <c r="AG63" s="153">
        <f t="shared" ref="AG63:AG75" si="65">AF63/AE63*100</f>
        <v>99.696772553073913</v>
      </c>
    </row>
    <row r="64" spans="1:33" ht="12.75" customHeight="1">
      <c r="A64" s="89"/>
      <c r="B64" s="334" t="s">
        <v>144</v>
      </c>
      <c r="C64" s="33"/>
      <c r="D64" s="310"/>
      <c r="E64" s="311"/>
      <c r="F64" s="319"/>
      <c r="G64" s="310"/>
      <c r="H64" s="311"/>
      <c r="I64" s="319"/>
      <c r="J64" s="388"/>
      <c r="K64" s="382"/>
      <c r="L64" s="417"/>
      <c r="M64" s="437"/>
      <c r="N64" s="438"/>
      <c r="O64" s="319"/>
      <c r="P64" s="426"/>
      <c r="Q64" s="427"/>
      <c r="R64" s="409"/>
      <c r="S64" s="437"/>
      <c r="T64" s="438"/>
      <c r="U64" s="319"/>
      <c r="V64" s="437"/>
      <c r="W64" s="438"/>
      <c r="X64" s="319"/>
      <c r="Y64" s="465"/>
      <c r="Z64" s="257"/>
      <c r="AA64" s="219"/>
      <c r="AB64" s="270"/>
      <c r="AC64" s="162"/>
      <c r="AD64" s="153"/>
      <c r="AE64" s="270"/>
      <c r="AF64" s="162"/>
      <c r="AG64" s="153"/>
    </row>
    <row r="65" spans="1:33" ht="12.75" customHeight="1">
      <c r="A65" s="134" t="s">
        <v>35</v>
      </c>
      <c r="B65" s="334" t="s">
        <v>174</v>
      </c>
      <c r="C65" s="33" t="s">
        <v>27</v>
      </c>
      <c r="D65" s="310">
        <v>6568000</v>
      </c>
      <c r="E65" s="311">
        <v>6421200</v>
      </c>
      <c r="F65" s="319">
        <f t="shared" si="18"/>
        <v>97.764920828258212</v>
      </c>
      <c r="G65" s="310">
        <v>571471</v>
      </c>
      <c r="H65" s="311">
        <v>603430</v>
      </c>
      <c r="I65" s="319">
        <f t="shared" si="54"/>
        <v>105.59240976357505</v>
      </c>
      <c r="J65" s="388">
        <v>1006326</v>
      </c>
      <c r="K65" s="382">
        <v>1051299</v>
      </c>
      <c r="L65" s="417">
        <f t="shared" si="56"/>
        <v>104.46902892303289</v>
      </c>
      <c r="M65" s="437">
        <v>515000</v>
      </c>
      <c r="N65" s="438">
        <v>526000</v>
      </c>
      <c r="O65" s="319">
        <f t="shared" si="57"/>
        <v>102.13592233009709</v>
      </c>
      <c r="P65" s="426">
        <v>170000</v>
      </c>
      <c r="Q65" s="427">
        <v>172000</v>
      </c>
      <c r="R65" s="409">
        <f t="shared" si="58"/>
        <v>101.17647058823529</v>
      </c>
      <c r="S65" s="437">
        <v>1074925</v>
      </c>
      <c r="T65" s="438">
        <v>1086500</v>
      </c>
      <c r="U65" s="319">
        <f t="shared" si="59"/>
        <v>101.07681931297532</v>
      </c>
      <c r="V65" s="437">
        <v>326000</v>
      </c>
      <c r="W65" s="438">
        <v>344700</v>
      </c>
      <c r="X65" s="319">
        <f t="shared" si="60"/>
        <v>105.7361963190184</v>
      </c>
      <c r="Y65" s="465"/>
      <c r="Z65" s="257"/>
      <c r="AA65" s="219"/>
      <c r="AB65" s="270">
        <f t="shared" si="26"/>
        <v>3663722</v>
      </c>
      <c r="AC65" s="162">
        <f t="shared" si="61"/>
        <v>3783929</v>
      </c>
      <c r="AD65" s="153">
        <f t="shared" si="62"/>
        <v>103.28100767470893</v>
      </c>
      <c r="AE65" s="270">
        <f t="shared" si="63"/>
        <v>10231722</v>
      </c>
      <c r="AF65" s="162">
        <f t="shared" si="64"/>
        <v>10205129</v>
      </c>
      <c r="AG65" s="153">
        <f t="shared" si="65"/>
        <v>99.740092625659699</v>
      </c>
    </row>
    <row r="66" spans="1:33" s="34" customFormat="1" ht="14.25" customHeight="1">
      <c r="A66" s="134" t="s">
        <v>36</v>
      </c>
      <c r="B66" s="334" t="s">
        <v>175</v>
      </c>
      <c r="C66" s="33" t="s">
        <v>27</v>
      </c>
      <c r="D66" s="310">
        <v>8877000</v>
      </c>
      <c r="E66" s="311">
        <v>8651900</v>
      </c>
      <c r="F66" s="319">
        <f t="shared" si="18"/>
        <v>97.464233412188804</v>
      </c>
      <c r="G66" s="310">
        <v>821677</v>
      </c>
      <c r="H66" s="311">
        <v>867629</v>
      </c>
      <c r="I66" s="319">
        <f t="shared" si="54"/>
        <v>105.59246516575247</v>
      </c>
      <c r="J66" s="388">
        <v>1443625</v>
      </c>
      <c r="K66" s="382">
        <v>1508141</v>
      </c>
      <c r="L66" s="417">
        <f t="shared" si="56"/>
        <v>104.46902762143908</v>
      </c>
      <c r="M66" s="437">
        <v>760000</v>
      </c>
      <c r="N66" s="438">
        <v>777000</v>
      </c>
      <c r="O66" s="319">
        <f t="shared" si="57"/>
        <v>102.23684210526316</v>
      </c>
      <c r="P66" s="426">
        <v>130000</v>
      </c>
      <c r="Q66" s="427">
        <v>132000</v>
      </c>
      <c r="R66" s="409">
        <f t="shared" si="58"/>
        <v>101.53846153846153</v>
      </c>
      <c r="S66" s="437">
        <v>1588795</v>
      </c>
      <c r="T66" s="438">
        <v>1604700</v>
      </c>
      <c r="U66" s="319">
        <f t="shared" si="59"/>
        <v>101.0010731403359</v>
      </c>
      <c r="V66" s="437">
        <v>557900</v>
      </c>
      <c r="W66" s="438">
        <v>590200</v>
      </c>
      <c r="X66" s="319">
        <f t="shared" si="60"/>
        <v>105.78956802294317</v>
      </c>
      <c r="Y66" s="465"/>
      <c r="Z66" s="257"/>
      <c r="AA66" s="219"/>
      <c r="AB66" s="270">
        <f t="shared" si="26"/>
        <v>5301997</v>
      </c>
      <c r="AC66" s="162">
        <f t="shared" si="61"/>
        <v>5479670</v>
      </c>
      <c r="AD66" s="153">
        <f t="shared" si="62"/>
        <v>103.35105810131542</v>
      </c>
      <c r="AE66" s="270">
        <f t="shared" si="63"/>
        <v>14178997</v>
      </c>
      <c r="AF66" s="162">
        <f t="shared" si="64"/>
        <v>14131570</v>
      </c>
      <c r="AG66" s="153">
        <f t="shared" si="65"/>
        <v>99.665512306688555</v>
      </c>
    </row>
    <row r="67" spans="1:33">
      <c r="A67" s="89" t="s">
        <v>37</v>
      </c>
      <c r="B67" s="333" t="s">
        <v>134</v>
      </c>
      <c r="C67" s="33" t="s">
        <v>0</v>
      </c>
      <c r="D67" s="310">
        <v>7202000</v>
      </c>
      <c r="E67" s="311">
        <v>6995900</v>
      </c>
      <c r="F67" s="319">
        <f t="shared" si="18"/>
        <v>97.138294918078316</v>
      </c>
      <c r="G67" s="310">
        <v>745534</v>
      </c>
      <c r="H67" s="311">
        <v>787228</v>
      </c>
      <c r="I67" s="319">
        <f t="shared" si="54"/>
        <v>105.59250148215911</v>
      </c>
      <c r="J67" s="388">
        <v>1140027</v>
      </c>
      <c r="K67" s="382">
        <v>1190974</v>
      </c>
      <c r="L67" s="417">
        <f t="shared" si="56"/>
        <v>104.46892924465826</v>
      </c>
      <c r="M67" s="437">
        <v>605000</v>
      </c>
      <c r="N67" s="438">
        <v>618000</v>
      </c>
      <c r="O67" s="319">
        <f t="shared" si="57"/>
        <v>102.14876033057851</v>
      </c>
      <c r="P67" s="426">
        <v>175000</v>
      </c>
      <c r="Q67" s="427">
        <v>178000</v>
      </c>
      <c r="R67" s="409">
        <f t="shared" si="58"/>
        <v>101.71428571428571</v>
      </c>
      <c r="S67" s="437">
        <v>1325190</v>
      </c>
      <c r="T67" s="438">
        <v>1338800</v>
      </c>
      <c r="U67" s="319">
        <f t="shared" si="59"/>
        <v>101.02702254016404</v>
      </c>
      <c r="V67" s="437">
        <v>355600</v>
      </c>
      <c r="W67" s="438">
        <v>372100</v>
      </c>
      <c r="X67" s="319">
        <f t="shared" si="60"/>
        <v>104.64004499437571</v>
      </c>
      <c r="Y67" s="465"/>
      <c r="Z67" s="257"/>
      <c r="AA67" s="219"/>
      <c r="AB67" s="270">
        <f t="shared" si="26"/>
        <v>4346351</v>
      </c>
      <c r="AC67" s="162">
        <f t="shared" si="61"/>
        <v>4485102</v>
      </c>
      <c r="AD67" s="153">
        <f t="shared" si="62"/>
        <v>103.1923560706441</v>
      </c>
      <c r="AE67" s="270">
        <f t="shared" si="63"/>
        <v>11548351</v>
      </c>
      <c r="AF67" s="162">
        <f t="shared" si="64"/>
        <v>11481002</v>
      </c>
      <c r="AG67" s="153">
        <f t="shared" si="65"/>
        <v>99.416808512314887</v>
      </c>
    </row>
    <row r="68" spans="1:33">
      <c r="A68" s="91" t="s">
        <v>6</v>
      </c>
      <c r="B68" s="331" t="s">
        <v>38</v>
      </c>
      <c r="C68" s="33" t="s">
        <v>0</v>
      </c>
      <c r="D68" s="306">
        <f>SUM(D70,D74)</f>
        <v>4080000</v>
      </c>
      <c r="E68" s="307">
        <f>SUM(E70,E74)</f>
        <v>4036000</v>
      </c>
      <c r="F68" s="302">
        <f t="shared" si="18"/>
        <v>98.921568627450981</v>
      </c>
      <c r="G68" s="306">
        <f>SUM(G70,G74)</f>
        <v>336277</v>
      </c>
      <c r="H68" s="307">
        <f>SUM(H70,H74)</f>
        <v>355083</v>
      </c>
      <c r="I68" s="302">
        <f t="shared" si="54"/>
        <v>105.59241339728855</v>
      </c>
      <c r="J68" s="306">
        <f t="shared" ref="J68:W68" si="66">SUM(J70,J74)</f>
        <v>570636</v>
      </c>
      <c r="K68" s="307">
        <f t="shared" si="66"/>
        <v>596138</v>
      </c>
      <c r="L68" s="415">
        <f t="shared" si="56"/>
        <v>104.46904857036709</v>
      </c>
      <c r="M68" s="306">
        <f t="shared" si="66"/>
        <v>269500</v>
      </c>
      <c r="N68" s="307">
        <f t="shared" si="66"/>
        <v>280000</v>
      </c>
      <c r="O68" s="302">
        <f t="shared" si="57"/>
        <v>103.89610389610388</v>
      </c>
      <c r="P68" s="287">
        <f t="shared" si="66"/>
        <v>70000</v>
      </c>
      <c r="Q68" s="282">
        <f t="shared" si="66"/>
        <v>72000</v>
      </c>
      <c r="R68" s="447">
        <f t="shared" si="58"/>
        <v>102.85714285714285</v>
      </c>
      <c r="S68" s="306">
        <f t="shared" si="66"/>
        <v>608220</v>
      </c>
      <c r="T68" s="307">
        <f t="shared" si="66"/>
        <v>612000</v>
      </c>
      <c r="U68" s="302">
        <f t="shared" si="59"/>
        <v>100.62148564664102</v>
      </c>
      <c r="V68" s="306">
        <f t="shared" si="66"/>
        <v>191100</v>
      </c>
      <c r="W68" s="307">
        <f t="shared" si="66"/>
        <v>201600</v>
      </c>
      <c r="X68" s="302">
        <f t="shared" si="60"/>
        <v>105.4945054945055</v>
      </c>
      <c r="Y68" s="465"/>
      <c r="Z68" s="262"/>
      <c r="AA68" s="218"/>
      <c r="AB68" s="270">
        <f t="shared" si="26"/>
        <v>2045733</v>
      </c>
      <c r="AC68" s="162">
        <f t="shared" si="61"/>
        <v>2116821</v>
      </c>
      <c r="AD68" s="153">
        <f t="shared" si="62"/>
        <v>103.47494027813013</v>
      </c>
      <c r="AE68" s="270">
        <f t="shared" si="63"/>
        <v>6125733</v>
      </c>
      <c r="AF68" s="162">
        <f t="shared" si="64"/>
        <v>6152821</v>
      </c>
      <c r="AG68" s="153">
        <f t="shared" si="65"/>
        <v>100.44220014159939</v>
      </c>
    </row>
    <row r="69" spans="1:33">
      <c r="A69" s="91"/>
      <c r="B69" s="332" t="s">
        <v>144</v>
      </c>
      <c r="C69" s="33"/>
      <c r="D69" s="308"/>
      <c r="E69" s="309"/>
      <c r="F69" s="302"/>
      <c r="G69" s="308"/>
      <c r="H69" s="309"/>
      <c r="I69" s="302"/>
      <c r="J69" s="412"/>
      <c r="K69" s="381"/>
      <c r="L69" s="415"/>
      <c r="M69" s="437"/>
      <c r="N69" s="438"/>
      <c r="O69" s="319"/>
      <c r="P69" s="424"/>
      <c r="Q69" s="425"/>
      <c r="R69" s="447"/>
      <c r="S69" s="433"/>
      <c r="T69" s="434"/>
      <c r="U69" s="302"/>
      <c r="V69" s="433"/>
      <c r="W69" s="434"/>
      <c r="X69" s="302"/>
      <c r="Y69" s="465"/>
      <c r="Z69" s="262"/>
      <c r="AA69" s="218"/>
      <c r="AB69" s="270"/>
      <c r="AC69" s="162"/>
      <c r="AD69" s="153"/>
      <c r="AE69" s="270"/>
      <c r="AF69" s="162"/>
      <c r="AG69" s="153"/>
    </row>
    <row r="70" spans="1:33" ht="14.25" customHeight="1">
      <c r="A70" s="89" t="s">
        <v>39</v>
      </c>
      <c r="B70" s="333" t="s">
        <v>133</v>
      </c>
      <c r="C70" s="33" t="s">
        <v>0</v>
      </c>
      <c r="D70" s="317">
        <f>SUM(D72,D73)</f>
        <v>2600000</v>
      </c>
      <c r="E70" s="318">
        <f>SUM(E72,E73)</f>
        <v>2586000</v>
      </c>
      <c r="F70" s="319">
        <f t="shared" si="18"/>
        <v>99.461538461538453</v>
      </c>
      <c r="G70" s="317">
        <f>SUM(G72,G73)</f>
        <v>181149</v>
      </c>
      <c r="H70" s="318">
        <f>SUM(H72,H73)</f>
        <v>191279</v>
      </c>
      <c r="I70" s="319">
        <f t="shared" si="54"/>
        <v>105.59208165653689</v>
      </c>
      <c r="J70" s="317">
        <f t="shared" ref="J70:W70" si="67">SUM(J72,J73)</f>
        <v>341675</v>
      </c>
      <c r="K70" s="318">
        <f t="shared" si="67"/>
        <v>356945</v>
      </c>
      <c r="L70" s="417">
        <f t="shared" si="56"/>
        <v>104.46915928879783</v>
      </c>
      <c r="M70" s="317">
        <f t="shared" si="67"/>
        <v>145000</v>
      </c>
      <c r="N70" s="318">
        <f t="shared" si="67"/>
        <v>151000</v>
      </c>
      <c r="O70" s="319">
        <f t="shared" si="57"/>
        <v>104.13793103448276</v>
      </c>
      <c r="P70" s="394">
        <f t="shared" si="67"/>
        <v>37000</v>
      </c>
      <c r="Q70" s="395">
        <f t="shared" si="67"/>
        <v>38000</v>
      </c>
      <c r="R70" s="409">
        <f t="shared" si="58"/>
        <v>102.70270270270269</v>
      </c>
      <c r="S70" s="317">
        <f t="shared" si="67"/>
        <v>202410</v>
      </c>
      <c r="T70" s="318">
        <f t="shared" si="67"/>
        <v>203610</v>
      </c>
      <c r="U70" s="319">
        <f t="shared" si="59"/>
        <v>100.59285608418556</v>
      </c>
      <c r="V70" s="317">
        <f t="shared" si="67"/>
        <v>116900</v>
      </c>
      <c r="W70" s="318">
        <f t="shared" si="67"/>
        <v>123200</v>
      </c>
      <c r="X70" s="319">
        <f t="shared" si="60"/>
        <v>105.38922155688624</v>
      </c>
      <c r="Y70" s="465"/>
      <c r="Z70" s="257"/>
      <c r="AA70" s="219"/>
      <c r="AB70" s="270">
        <f t="shared" si="26"/>
        <v>1024134</v>
      </c>
      <c r="AC70" s="162">
        <f t="shared" si="61"/>
        <v>1064034</v>
      </c>
      <c r="AD70" s="153">
        <f t="shared" si="62"/>
        <v>103.89597455020534</v>
      </c>
      <c r="AE70" s="270">
        <f t="shared" si="63"/>
        <v>3624134</v>
      </c>
      <c r="AF70" s="162">
        <f t="shared" si="64"/>
        <v>3650034</v>
      </c>
      <c r="AG70" s="153">
        <f t="shared" si="65"/>
        <v>100.71465348687438</v>
      </c>
    </row>
    <row r="71" spans="1:33" ht="14.25" customHeight="1">
      <c r="A71" s="89"/>
      <c r="B71" s="334" t="s">
        <v>144</v>
      </c>
      <c r="C71" s="33"/>
      <c r="D71" s="310"/>
      <c r="E71" s="311"/>
      <c r="F71" s="319"/>
      <c r="G71" s="310"/>
      <c r="H71" s="311"/>
      <c r="I71" s="319"/>
      <c r="J71" s="388"/>
      <c r="K71" s="382"/>
      <c r="L71" s="417"/>
      <c r="M71" s="437"/>
      <c r="N71" s="438"/>
      <c r="O71" s="319"/>
      <c r="P71" s="426"/>
      <c r="Q71" s="427"/>
      <c r="R71" s="409"/>
      <c r="S71" s="437"/>
      <c r="T71" s="438"/>
      <c r="U71" s="319"/>
      <c r="V71" s="437"/>
      <c r="W71" s="438"/>
      <c r="X71" s="319"/>
      <c r="Y71" s="465"/>
      <c r="Z71" s="257"/>
      <c r="AA71" s="219"/>
      <c r="AB71" s="270"/>
      <c r="AC71" s="162"/>
      <c r="AD71" s="153"/>
      <c r="AE71" s="270"/>
      <c r="AF71" s="162"/>
      <c r="AG71" s="153"/>
    </row>
    <row r="72" spans="1:33" ht="14.25" customHeight="1">
      <c r="A72" s="88" t="s">
        <v>63</v>
      </c>
      <c r="B72" s="334" t="s">
        <v>174</v>
      </c>
      <c r="C72" s="33" t="s">
        <v>0</v>
      </c>
      <c r="D72" s="310">
        <v>1579000</v>
      </c>
      <c r="E72" s="311">
        <v>1550000</v>
      </c>
      <c r="F72" s="319">
        <f t="shared" si="18"/>
        <v>98.163394553514877</v>
      </c>
      <c r="G72" s="310">
        <v>90074</v>
      </c>
      <c r="H72" s="311">
        <v>95111</v>
      </c>
      <c r="I72" s="319">
        <f t="shared" si="54"/>
        <v>105.5920687434776</v>
      </c>
      <c r="J72" s="388">
        <v>172632</v>
      </c>
      <c r="K72" s="382">
        <v>180347</v>
      </c>
      <c r="L72" s="417">
        <f t="shared" si="56"/>
        <v>104.46904397794152</v>
      </c>
      <c r="M72" s="437">
        <v>53000</v>
      </c>
      <c r="N72" s="438">
        <v>55000</v>
      </c>
      <c r="O72" s="319">
        <f t="shared" si="57"/>
        <v>103.77358490566037</v>
      </c>
      <c r="P72" s="426">
        <v>21000</v>
      </c>
      <c r="Q72" s="427">
        <v>21500</v>
      </c>
      <c r="R72" s="409">
        <f t="shared" si="58"/>
        <v>102.38095238095238</v>
      </c>
      <c r="S72" s="437">
        <v>70130</v>
      </c>
      <c r="T72" s="438">
        <v>70500</v>
      </c>
      <c r="U72" s="319">
        <f t="shared" si="59"/>
        <v>100.52759161557108</v>
      </c>
      <c r="V72" s="437">
        <v>48900</v>
      </c>
      <c r="W72" s="438">
        <v>51500</v>
      </c>
      <c r="X72" s="319">
        <f t="shared" si="60"/>
        <v>105.31697341513294</v>
      </c>
      <c r="Y72" s="465"/>
      <c r="Z72" s="257"/>
      <c r="AA72" s="219"/>
      <c r="AB72" s="270">
        <f t="shared" si="26"/>
        <v>455736</v>
      </c>
      <c r="AC72" s="162">
        <f t="shared" si="61"/>
        <v>473958</v>
      </c>
      <c r="AD72" s="153">
        <f t="shared" si="62"/>
        <v>103.99836747590709</v>
      </c>
      <c r="AE72" s="270">
        <f t="shared" si="63"/>
        <v>2034736</v>
      </c>
      <c r="AF72" s="162">
        <f t="shared" si="64"/>
        <v>2023958</v>
      </c>
      <c r="AG72" s="153">
        <f t="shared" si="65"/>
        <v>99.470299832508985</v>
      </c>
    </row>
    <row r="73" spans="1:33" s="34" customFormat="1" ht="14.25" customHeight="1">
      <c r="A73" s="88" t="s">
        <v>64</v>
      </c>
      <c r="B73" s="334" t="s">
        <v>175</v>
      </c>
      <c r="C73" s="33" t="s">
        <v>0</v>
      </c>
      <c r="D73" s="310">
        <v>1021000</v>
      </c>
      <c r="E73" s="311">
        <v>1036000</v>
      </c>
      <c r="F73" s="319">
        <f t="shared" si="18"/>
        <v>101.46914789422135</v>
      </c>
      <c r="G73" s="310">
        <v>91075</v>
      </c>
      <c r="H73" s="311">
        <v>96168</v>
      </c>
      <c r="I73" s="319">
        <f t="shared" si="54"/>
        <v>105.59209442766951</v>
      </c>
      <c r="J73" s="388">
        <v>169043</v>
      </c>
      <c r="K73" s="382">
        <v>176598</v>
      </c>
      <c r="L73" s="417">
        <f t="shared" si="56"/>
        <v>104.46927704785173</v>
      </c>
      <c r="M73" s="437">
        <v>92000</v>
      </c>
      <c r="N73" s="438">
        <v>96000</v>
      </c>
      <c r="O73" s="319">
        <f t="shared" si="57"/>
        <v>104.34782608695652</v>
      </c>
      <c r="P73" s="426">
        <v>16000</v>
      </c>
      <c r="Q73" s="427">
        <v>16500</v>
      </c>
      <c r="R73" s="409">
        <f t="shared" si="58"/>
        <v>103.125</v>
      </c>
      <c r="S73" s="437">
        <v>132280</v>
      </c>
      <c r="T73" s="438">
        <v>133110</v>
      </c>
      <c r="U73" s="319">
        <f t="shared" si="59"/>
        <v>100.62745690958572</v>
      </c>
      <c r="V73" s="437">
        <v>68000</v>
      </c>
      <c r="W73" s="438">
        <v>71700</v>
      </c>
      <c r="X73" s="319">
        <f t="shared" si="60"/>
        <v>105.44117647058823</v>
      </c>
      <c r="Y73" s="465"/>
      <c r="Z73" s="257"/>
      <c r="AA73" s="219"/>
      <c r="AB73" s="270">
        <f t="shared" si="26"/>
        <v>568398</v>
      </c>
      <c r="AC73" s="162">
        <f t="shared" si="61"/>
        <v>590076</v>
      </c>
      <c r="AD73" s="153">
        <f t="shared" si="62"/>
        <v>103.81387689611856</v>
      </c>
      <c r="AE73" s="270">
        <f t="shared" si="63"/>
        <v>1589398</v>
      </c>
      <c r="AF73" s="162">
        <f t="shared" si="64"/>
        <v>1626076</v>
      </c>
      <c r="AG73" s="153">
        <f t="shared" si="65"/>
        <v>102.30766617297871</v>
      </c>
    </row>
    <row r="74" spans="1:33" s="34" customFormat="1" ht="14.25" customHeight="1">
      <c r="A74" s="89" t="s">
        <v>40</v>
      </c>
      <c r="B74" s="333" t="s">
        <v>134</v>
      </c>
      <c r="C74" s="33" t="s">
        <v>0</v>
      </c>
      <c r="D74" s="310">
        <v>1480000</v>
      </c>
      <c r="E74" s="311">
        <v>1450000</v>
      </c>
      <c r="F74" s="319">
        <f t="shared" si="18"/>
        <v>97.972972972972968</v>
      </c>
      <c r="G74" s="310">
        <v>155128</v>
      </c>
      <c r="H74" s="311">
        <v>163804</v>
      </c>
      <c r="I74" s="319">
        <f t="shared" si="54"/>
        <v>105.59280078386881</v>
      </c>
      <c r="J74" s="388">
        <v>228961</v>
      </c>
      <c r="K74" s="382">
        <v>239193</v>
      </c>
      <c r="L74" s="417">
        <f t="shared" si="56"/>
        <v>104.46888334694555</v>
      </c>
      <c r="M74" s="437">
        <v>124500</v>
      </c>
      <c r="N74" s="438">
        <v>129000</v>
      </c>
      <c r="O74" s="319">
        <f t="shared" si="57"/>
        <v>103.6144578313253</v>
      </c>
      <c r="P74" s="426">
        <v>33000</v>
      </c>
      <c r="Q74" s="427">
        <v>34000</v>
      </c>
      <c r="R74" s="409">
        <f t="shared" si="58"/>
        <v>103.03030303030303</v>
      </c>
      <c r="S74" s="437">
        <v>405810</v>
      </c>
      <c r="T74" s="438">
        <v>408390</v>
      </c>
      <c r="U74" s="319">
        <f t="shared" si="59"/>
        <v>100.63576550602498</v>
      </c>
      <c r="V74" s="437">
        <v>74200</v>
      </c>
      <c r="W74" s="438">
        <v>78400</v>
      </c>
      <c r="X74" s="319">
        <f t="shared" si="60"/>
        <v>105.66037735849056</v>
      </c>
      <c r="Y74" s="465"/>
      <c r="Z74" s="257"/>
      <c r="AA74" s="219"/>
      <c r="AB74" s="270">
        <f t="shared" si="26"/>
        <v>1021599</v>
      </c>
      <c r="AC74" s="162">
        <f t="shared" si="61"/>
        <v>1052787</v>
      </c>
      <c r="AD74" s="153">
        <f t="shared" si="62"/>
        <v>103.05286124986419</v>
      </c>
      <c r="AE74" s="270">
        <f t="shared" si="63"/>
        <v>2501599</v>
      </c>
      <c r="AF74" s="162">
        <f t="shared" si="64"/>
        <v>2502787</v>
      </c>
      <c r="AG74" s="153">
        <f t="shared" si="65"/>
        <v>100.04748962563544</v>
      </c>
    </row>
    <row r="75" spans="1:33" s="34" customFormat="1" ht="14.25" customHeight="1" thickBot="1">
      <c r="A75" s="92" t="s">
        <v>41</v>
      </c>
      <c r="B75" s="331" t="s">
        <v>176</v>
      </c>
      <c r="C75" s="35" t="s">
        <v>0</v>
      </c>
      <c r="D75" s="312">
        <v>570000</v>
      </c>
      <c r="E75" s="313">
        <v>546000</v>
      </c>
      <c r="F75" s="303">
        <f t="shared" si="18"/>
        <v>95.78947368421052</v>
      </c>
      <c r="G75" s="312">
        <v>27981</v>
      </c>
      <c r="H75" s="313">
        <v>29940</v>
      </c>
      <c r="I75" s="303">
        <f t="shared" si="54"/>
        <v>107.00117937171652</v>
      </c>
      <c r="J75" s="418">
        <v>46262</v>
      </c>
      <c r="K75" s="419">
        <v>47650</v>
      </c>
      <c r="L75" s="420">
        <f t="shared" si="56"/>
        <v>103.000302624184</v>
      </c>
      <c r="M75" s="439">
        <v>33000</v>
      </c>
      <c r="N75" s="440">
        <v>37000</v>
      </c>
      <c r="O75" s="303">
        <f t="shared" si="57"/>
        <v>112.12121212121211</v>
      </c>
      <c r="P75" s="449">
        <v>3000</v>
      </c>
      <c r="Q75" s="450">
        <v>2500</v>
      </c>
      <c r="R75" s="448">
        <f t="shared" si="58"/>
        <v>83.333333333333343</v>
      </c>
      <c r="S75" s="439">
        <v>58000</v>
      </c>
      <c r="T75" s="440">
        <v>60000</v>
      </c>
      <c r="U75" s="303">
        <f t="shared" si="59"/>
        <v>103.44827586206897</v>
      </c>
      <c r="V75" s="439">
        <v>19700</v>
      </c>
      <c r="W75" s="440">
        <v>20300</v>
      </c>
      <c r="X75" s="303">
        <f t="shared" si="60"/>
        <v>103.04568527918782</v>
      </c>
      <c r="Y75" s="470"/>
      <c r="Z75" s="263"/>
      <c r="AA75" s="220"/>
      <c r="AB75" s="270">
        <f t="shared" si="26"/>
        <v>187943</v>
      </c>
      <c r="AC75" s="163">
        <f t="shared" si="61"/>
        <v>197390</v>
      </c>
      <c r="AD75" s="154">
        <f t="shared" si="62"/>
        <v>105.02652399929767</v>
      </c>
      <c r="AE75" s="271">
        <f t="shared" si="63"/>
        <v>757943</v>
      </c>
      <c r="AF75" s="163">
        <f t="shared" si="64"/>
        <v>743390</v>
      </c>
      <c r="AG75" s="154">
        <f t="shared" si="65"/>
        <v>98.0799347708205</v>
      </c>
    </row>
    <row r="76" spans="1:33" s="34" customFormat="1" ht="16.5" customHeight="1" thickTop="1" thickBot="1">
      <c r="A76" s="106"/>
      <c r="B76" s="106"/>
      <c r="C76" s="105"/>
      <c r="D76" s="639" t="s">
        <v>70</v>
      </c>
      <c r="E76" s="640"/>
      <c r="F76" s="641"/>
      <c r="G76" s="642" t="s">
        <v>71</v>
      </c>
      <c r="H76" s="643"/>
      <c r="I76" s="644"/>
      <c r="J76" s="639" t="s">
        <v>72</v>
      </c>
      <c r="K76" s="640"/>
      <c r="L76" s="641"/>
      <c r="M76" s="645" t="s">
        <v>73</v>
      </c>
      <c r="N76" s="646"/>
      <c r="O76" s="647"/>
      <c r="P76" s="645" t="s">
        <v>74</v>
      </c>
      <c r="Q76" s="646"/>
      <c r="R76" s="647"/>
      <c r="S76" s="639" t="s">
        <v>75</v>
      </c>
      <c r="T76" s="640"/>
      <c r="U76" s="641"/>
      <c r="V76" s="645" t="s">
        <v>76</v>
      </c>
      <c r="W76" s="646"/>
      <c r="X76" s="647"/>
      <c r="Y76" s="645" t="s">
        <v>137</v>
      </c>
      <c r="Z76" s="646"/>
      <c r="AA76" s="647"/>
      <c r="AB76" s="645" t="s">
        <v>77</v>
      </c>
      <c r="AC76" s="646"/>
      <c r="AD76" s="647"/>
      <c r="AE76" s="645" t="s">
        <v>78</v>
      </c>
      <c r="AF76" s="646"/>
      <c r="AG76" s="647"/>
    </row>
    <row r="77" spans="1:33" s="34" customFormat="1" ht="18" customHeight="1" thickTop="1">
      <c r="A77" s="93" t="s">
        <v>7</v>
      </c>
      <c r="B77" s="94" t="s">
        <v>8</v>
      </c>
      <c r="C77" s="23" t="s">
        <v>25</v>
      </c>
      <c r="D77" s="360" t="s">
        <v>135</v>
      </c>
      <c r="E77" s="361" t="s">
        <v>181</v>
      </c>
      <c r="F77" s="362" t="s">
        <v>49</v>
      </c>
      <c r="G77" s="369" t="s">
        <v>135</v>
      </c>
      <c r="H77" s="370" t="s">
        <v>181</v>
      </c>
      <c r="I77" s="371" t="s">
        <v>49</v>
      </c>
      <c r="J77" s="396" t="s">
        <v>135</v>
      </c>
      <c r="K77" s="397" t="s">
        <v>181</v>
      </c>
      <c r="L77" s="398" t="s">
        <v>49</v>
      </c>
      <c r="M77" s="360" t="s">
        <v>135</v>
      </c>
      <c r="N77" s="361" t="s">
        <v>181</v>
      </c>
      <c r="O77" s="362" t="s">
        <v>49</v>
      </c>
      <c r="P77" s="360" t="s">
        <v>135</v>
      </c>
      <c r="Q77" s="361" t="s">
        <v>181</v>
      </c>
      <c r="R77" s="362" t="s">
        <v>49</v>
      </c>
      <c r="S77" s="396" t="s">
        <v>135</v>
      </c>
      <c r="T77" s="397" t="s">
        <v>181</v>
      </c>
      <c r="U77" s="398" t="s">
        <v>49</v>
      </c>
      <c r="V77" s="360" t="s">
        <v>135</v>
      </c>
      <c r="W77" s="361" t="s">
        <v>181</v>
      </c>
      <c r="X77" s="362" t="s">
        <v>49</v>
      </c>
      <c r="Y77" s="360" t="s">
        <v>135</v>
      </c>
      <c r="Z77" s="361" t="s">
        <v>181</v>
      </c>
      <c r="AA77" s="362" t="s">
        <v>49</v>
      </c>
      <c r="AB77" s="360" t="s">
        <v>135</v>
      </c>
      <c r="AC77" s="361" t="s">
        <v>181</v>
      </c>
      <c r="AD77" s="362" t="s">
        <v>49</v>
      </c>
      <c r="AE77" s="360" t="s">
        <v>135</v>
      </c>
      <c r="AF77" s="361" t="s">
        <v>181</v>
      </c>
      <c r="AG77" s="362" t="s">
        <v>49</v>
      </c>
    </row>
    <row r="78" spans="1:33" s="34" customFormat="1" ht="18" customHeight="1">
      <c r="A78" s="95"/>
      <c r="B78" s="96"/>
      <c r="C78" s="27"/>
      <c r="D78" s="363" t="s">
        <v>67</v>
      </c>
      <c r="E78" s="364" t="s">
        <v>50</v>
      </c>
      <c r="F78" s="365" t="s">
        <v>182</v>
      </c>
      <c r="G78" s="372" t="s">
        <v>67</v>
      </c>
      <c r="H78" s="373" t="s">
        <v>50</v>
      </c>
      <c r="I78" s="374" t="s">
        <v>182</v>
      </c>
      <c r="J78" s="399" t="s">
        <v>67</v>
      </c>
      <c r="K78" s="400" t="s">
        <v>50</v>
      </c>
      <c r="L78" s="401" t="s">
        <v>182</v>
      </c>
      <c r="M78" s="363" t="s">
        <v>67</v>
      </c>
      <c r="N78" s="364" t="s">
        <v>50</v>
      </c>
      <c r="O78" s="365" t="s">
        <v>182</v>
      </c>
      <c r="P78" s="363" t="s">
        <v>67</v>
      </c>
      <c r="Q78" s="364" t="s">
        <v>50</v>
      </c>
      <c r="R78" s="365" t="s">
        <v>182</v>
      </c>
      <c r="S78" s="399" t="s">
        <v>67</v>
      </c>
      <c r="T78" s="400" t="s">
        <v>50</v>
      </c>
      <c r="U78" s="401" t="s">
        <v>182</v>
      </c>
      <c r="V78" s="363" t="s">
        <v>67</v>
      </c>
      <c r="W78" s="364" t="s">
        <v>50</v>
      </c>
      <c r="X78" s="365" t="s">
        <v>182</v>
      </c>
      <c r="Y78" s="363" t="s">
        <v>67</v>
      </c>
      <c r="Z78" s="364" t="s">
        <v>50</v>
      </c>
      <c r="AA78" s="365" t="s">
        <v>182</v>
      </c>
      <c r="AB78" s="363" t="s">
        <v>67</v>
      </c>
      <c r="AC78" s="364" t="s">
        <v>50</v>
      </c>
      <c r="AD78" s="365" t="s">
        <v>182</v>
      </c>
      <c r="AE78" s="363" t="s">
        <v>67</v>
      </c>
      <c r="AF78" s="364" t="s">
        <v>50</v>
      </c>
      <c r="AG78" s="365" t="s">
        <v>182</v>
      </c>
    </row>
    <row r="79" spans="1:33" s="34" customFormat="1" ht="26.25" customHeight="1" thickBot="1">
      <c r="A79" s="97"/>
      <c r="B79" s="98"/>
      <c r="C79" s="31"/>
      <c r="D79" s="366" t="s">
        <v>47</v>
      </c>
      <c r="E79" s="367"/>
      <c r="F79" s="368" t="s">
        <v>183</v>
      </c>
      <c r="G79" s="375" t="s">
        <v>47</v>
      </c>
      <c r="H79" s="376"/>
      <c r="I79" s="377" t="s">
        <v>183</v>
      </c>
      <c r="J79" s="402" t="s">
        <v>47</v>
      </c>
      <c r="K79" s="403"/>
      <c r="L79" s="404" t="s">
        <v>183</v>
      </c>
      <c r="M79" s="366" t="s">
        <v>47</v>
      </c>
      <c r="N79" s="367"/>
      <c r="O79" s="368" t="s">
        <v>183</v>
      </c>
      <c r="P79" s="366" t="s">
        <v>47</v>
      </c>
      <c r="Q79" s="367"/>
      <c r="R79" s="368" t="s">
        <v>183</v>
      </c>
      <c r="S79" s="402" t="s">
        <v>47</v>
      </c>
      <c r="T79" s="403"/>
      <c r="U79" s="404" t="s">
        <v>183</v>
      </c>
      <c r="V79" s="366" t="s">
        <v>47</v>
      </c>
      <c r="W79" s="367"/>
      <c r="X79" s="368" t="s">
        <v>183</v>
      </c>
      <c r="Y79" s="366" t="s">
        <v>47</v>
      </c>
      <c r="Z79" s="367"/>
      <c r="AA79" s="368" t="s">
        <v>183</v>
      </c>
      <c r="AB79" s="366" t="s">
        <v>47</v>
      </c>
      <c r="AC79" s="367"/>
      <c r="AD79" s="368" t="s">
        <v>183</v>
      </c>
      <c r="AE79" s="366" t="s">
        <v>47</v>
      </c>
      <c r="AF79" s="367"/>
      <c r="AG79" s="368" t="s">
        <v>183</v>
      </c>
    </row>
    <row r="80" spans="1:33" s="34" customFormat="1" ht="16.5" customHeight="1" thickTop="1">
      <c r="A80" s="123" t="s">
        <v>42</v>
      </c>
      <c r="B80" s="331" t="s">
        <v>120</v>
      </c>
      <c r="C80" s="124" t="s">
        <v>0</v>
      </c>
      <c r="D80" s="304">
        <v>101200</v>
      </c>
      <c r="E80" s="305">
        <v>96000</v>
      </c>
      <c r="F80" s="321">
        <f t="shared" ref="F80:F85" si="68">E80/D80*100</f>
        <v>94.861660079051376</v>
      </c>
      <c r="G80" s="304">
        <v>11500</v>
      </c>
      <c r="H80" s="305">
        <v>11200</v>
      </c>
      <c r="I80" s="321">
        <f>H80/G80*100</f>
        <v>97.391304347826093</v>
      </c>
      <c r="J80" s="410">
        <v>15822</v>
      </c>
      <c r="K80" s="411">
        <v>12730</v>
      </c>
      <c r="L80" s="321">
        <f>K80/J80*100</f>
        <v>80.457590696498542</v>
      </c>
      <c r="M80" s="431">
        <v>18000</v>
      </c>
      <c r="N80" s="432">
        <v>20000</v>
      </c>
      <c r="O80" s="321">
        <f>N80/M80*100</f>
        <v>111.11111111111111</v>
      </c>
      <c r="P80" s="451">
        <v>5000</v>
      </c>
      <c r="Q80" s="452">
        <v>5500</v>
      </c>
      <c r="R80" s="453">
        <f>Q80/P80*100</f>
        <v>110.00000000000001</v>
      </c>
      <c r="S80" s="431">
        <v>28000</v>
      </c>
      <c r="T80" s="432">
        <v>29500</v>
      </c>
      <c r="U80" s="321">
        <f>T80/S80*100</f>
        <v>105.35714285714286</v>
      </c>
      <c r="V80" s="431">
        <v>10000</v>
      </c>
      <c r="W80" s="432">
        <v>10500</v>
      </c>
      <c r="X80" s="321">
        <f>W80/V80*100</f>
        <v>105</v>
      </c>
      <c r="Y80" s="471"/>
      <c r="Z80" s="264"/>
      <c r="AA80" s="221"/>
      <c r="AB80" s="270">
        <f>SUM(G80,J80,M80,P80,S80,V80,Y80)</f>
        <v>88322</v>
      </c>
      <c r="AC80" s="158">
        <f>SUM(H80,K80,N80,Q80,T80,W80)</f>
        <v>89430</v>
      </c>
      <c r="AD80" s="150">
        <f>AC80/AB80*100</f>
        <v>101.25450057743257</v>
      </c>
      <c r="AE80" s="260">
        <f t="shared" ref="AE80:AF82" si="69">SUM(D80,AB80)</f>
        <v>189522</v>
      </c>
      <c r="AF80" s="158">
        <f t="shared" si="69"/>
        <v>185430</v>
      </c>
      <c r="AG80" s="150">
        <f>AF80/AE80*100</f>
        <v>97.840883907936799</v>
      </c>
    </row>
    <row r="81" spans="1:33" s="34" customFormat="1">
      <c r="A81" s="91" t="s">
        <v>48</v>
      </c>
      <c r="B81" s="331" t="s">
        <v>121</v>
      </c>
      <c r="C81" s="33" t="s">
        <v>0</v>
      </c>
      <c r="D81" s="308">
        <v>600000</v>
      </c>
      <c r="E81" s="309">
        <v>564000</v>
      </c>
      <c r="F81" s="322">
        <f t="shared" si="68"/>
        <v>94</v>
      </c>
      <c r="G81" s="308">
        <v>64000</v>
      </c>
      <c r="H81" s="309">
        <v>70000</v>
      </c>
      <c r="I81" s="322">
        <f>H81/G81*100</f>
        <v>109.375</v>
      </c>
      <c r="J81" s="412">
        <v>89354</v>
      </c>
      <c r="K81" s="381">
        <v>115848</v>
      </c>
      <c r="L81" s="322">
        <f>K81/J81*100</f>
        <v>129.65060321865838</v>
      </c>
      <c r="M81" s="433">
        <v>70000</v>
      </c>
      <c r="N81" s="434">
        <v>70000</v>
      </c>
      <c r="O81" s="322">
        <f xml:space="preserve"> N81/M81*100</f>
        <v>100</v>
      </c>
      <c r="P81" s="424">
        <v>20000</v>
      </c>
      <c r="Q81" s="425">
        <v>22000</v>
      </c>
      <c r="R81" s="288">
        <f>Q81/P81*100</f>
        <v>110.00000000000001</v>
      </c>
      <c r="S81" s="433">
        <v>161770</v>
      </c>
      <c r="T81" s="434">
        <v>150000</v>
      </c>
      <c r="U81" s="322">
        <f>T81/S81*100</f>
        <v>92.724238115843477</v>
      </c>
      <c r="V81" s="433">
        <v>65600</v>
      </c>
      <c r="W81" s="434">
        <v>67600</v>
      </c>
      <c r="X81" s="322">
        <f>W81/V81*100</f>
        <v>103.04878048780488</v>
      </c>
      <c r="Y81" s="465"/>
      <c r="Z81" s="262"/>
      <c r="AA81" s="214"/>
      <c r="AB81" s="270">
        <f>SUM(G81,J81,M81,P81,S81,V81,Y81)</f>
        <v>470724</v>
      </c>
      <c r="AC81" s="162">
        <f>SUM(H81,K81,N81,Q81,T81,W81)</f>
        <v>495448</v>
      </c>
      <c r="AD81" s="151">
        <f>AC81/AB81*100</f>
        <v>105.25233470143864</v>
      </c>
      <c r="AE81" s="270">
        <f t="shared" si="69"/>
        <v>1070724</v>
      </c>
      <c r="AF81" s="162">
        <f t="shared" si="69"/>
        <v>1059448</v>
      </c>
      <c r="AG81" s="151">
        <f>AF81/AE81*100</f>
        <v>98.946880802148826</v>
      </c>
    </row>
    <row r="82" spans="1:33" s="34" customFormat="1" ht="13.5" customHeight="1">
      <c r="A82" s="91" t="s">
        <v>52</v>
      </c>
      <c r="B82" s="346" t="s">
        <v>178</v>
      </c>
      <c r="C82" s="33" t="s">
        <v>0</v>
      </c>
      <c r="D82" s="308">
        <v>40000</v>
      </c>
      <c r="E82" s="309">
        <v>39000</v>
      </c>
      <c r="F82" s="322">
        <f t="shared" si="68"/>
        <v>97.5</v>
      </c>
      <c r="G82" s="308">
        <v>0</v>
      </c>
      <c r="H82" s="309">
        <v>0</v>
      </c>
      <c r="I82" s="322"/>
      <c r="J82" s="412">
        <v>0</v>
      </c>
      <c r="K82" s="381">
        <v>0</v>
      </c>
      <c r="L82" s="322"/>
      <c r="M82" s="433"/>
      <c r="N82" s="434"/>
      <c r="O82" s="322"/>
      <c r="P82" s="424">
        <v>3000</v>
      </c>
      <c r="Q82" s="425">
        <v>3000</v>
      </c>
      <c r="R82" s="288">
        <f>Q82/P82*100</f>
        <v>100</v>
      </c>
      <c r="S82" s="433">
        <v>1780</v>
      </c>
      <c r="T82" s="434">
        <v>1850</v>
      </c>
      <c r="U82" s="322">
        <f>T82/S82*100</f>
        <v>103.93258426966293</v>
      </c>
      <c r="V82" s="433">
        <v>0</v>
      </c>
      <c r="W82" s="434">
        <v>0</v>
      </c>
      <c r="X82" s="322"/>
      <c r="Y82" s="465"/>
      <c r="Z82" s="265"/>
      <c r="AA82" s="214"/>
      <c r="AB82" s="270">
        <f>SUM(G82,J82,M82,P82,S82,V82,Y82)</f>
        <v>4780</v>
      </c>
      <c r="AC82" s="162">
        <f>SUM(H82,K82,N82,Q82,T82,W82)</f>
        <v>4850</v>
      </c>
      <c r="AD82" s="151">
        <f>AC82/AB82*100</f>
        <v>101.46443514644352</v>
      </c>
      <c r="AE82" s="270">
        <f t="shared" si="69"/>
        <v>44780</v>
      </c>
      <c r="AF82" s="162">
        <f t="shared" si="69"/>
        <v>43850</v>
      </c>
      <c r="AG82" s="151">
        <f>AF82/AE82*100</f>
        <v>97.923179991067443</v>
      </c>
    </row>
    <row r="83" spans="1:33" s="34" customFormat="1" ht="13.5" thickBot="1">
      <c r="A83" s="111"/>
      <c r="B83" s="347"/>
      <c r="C83" s="33"/>
      <c r="D83" s="323"/>
      <c r="E83" s="320"/>
      <c r="F83" s="324"/>
      <c r="G83" s="323"/>
      <c r="H83" s="320"/>
      <c r="I83" s="324"/>
      <c r="J83" s="413"/>
      <c r="K83" s="414"/>
      <c r="L83" s="324"/>
      <c r="M83" s="435"/>
      <c r="N83" s="436"/>
      <c r="O83" s="324"/>
      <c r="P83" s="454"/>
      <c r="Q83" s="455"/>
      <c r="R83" s="494"/>
      <c r="S83" s="435"/>
      <c r="T83" s="436"/>
      <c r="U83" s="324"/>
      <c r="V83" s="435"/>
      <c r="W83" s="436"/>
      <c r="X83" s="324"/>
      <c r="Y83" s="472"/>
      <c r="Z83" s="266"/>
      <c r="AA83" s="222"/>
      <c r="AB83" s="272"/>
      <c r="AC83" s="495"/>
      <c r="AD83" s="496"/>
      <c r="AE83" s="272"/>
      <c r="AF83" s="495"/>
      <c r="AG83" s="496"/>
    </row>
    <row r="84" spans="1:33" s="34" customFormat="1" ht="13.5" customHeight="1" thickTop="1" thickBot="1">
      <c r="A84" s="92" t="s">
        <v>43</v>
      </c>
      <c r="B84" s="348" t="s">
        <v>179</v>
      </c>
      <c r="C84" s="126" t="s">
        <v>0</v>
      </c>
      <c r="D84" s="325">
        <v>625000</v>
      </c>
      <c r="E84" s="326">
        <v>520000</v>
      </c>
      <c r="F84" s="327">
        <f t="shared" si="68"/>
        <v>83.2</v>
      </c>
      <c r="G84" s="325">
        <v>99428</v>
      </c>
      <c r="H84" s="326">
        <v>97200</v>
      </c>
      <c r="I84" s="327">
        <f>H84/G84*100</f>
        <v>97.759182524037485</v>
      </c>
      <c r="J84" s="497">
        <v>206889</v>
      </c>
      <c r="K84" s="498">
        <v>200000</v>
      </c>
      <c r="L84" s="327">
        <f>K84/J84*100</f>
        <v>96.670195128788876</v>
      </c>
      <c r="M84" s="499">
        <v>61000</v>
      </c>
      <c r="N84" s="500">
        <v>64500</v>
      </c>
      <c r="O84" s="327">
        <f>N84/M84*100</f>
        <v>105.73770491803278</v>
      </c>
      <c r="P84" s="501">
        <v>20000</v>
      </c>
      <c r="Q84" s="502">
        <v>27000</v>
      </c>
      <c r="R84" s="297">
        <f>Q84/P84*100</f>
        <v>135</v>
      </c>
      <c r="S84" s="499">
        <v>105100</v>
      </c>
      <c r="T84" s="500">
        <v>105095</v>
      </c>
      <c r="U84" s="327">
        <f>T84/S84*100</f>
        <v>99.995242626070407</v>
      </c>
      <c r="V84" s="499">
        <v>82661</v>
      </c>
      <c r="W84" s="500">
        <v>71100</v>
      </c>
      <c r="X84" s="327">
        <f>W84/V84*100</f>
        <v>86.01396063439833</v>
      </c>
      <c r="Y84" s="473"/>
      <c r="Z84" s="267"/>
      <c r="AA84" s="212"/>
      <c r="AB84" s="146">
        <f>SUM(G84,J84,M84,P84,S84,V84,Y84)</f>
        <v>575078</v>
      </c>
      <c r="AC84" s="148">
        <f>SUM(H84,K84,N84,Q84,T84,W84)</f>
        <v>564895</v>
      </c>
      <c r="AD84" s="149">
        <f>AC84/AB84*100</f>
        <v>98.229283679779087</v>
      </c>
      <c r="AE84" s="146">
        <f>SUM(D84,AB84)</f>
        <v>1200078</v>
      </c>
      <c r="AF84" s="148">
        <f>SUM(E84,AC84)</f>
        <v>1084895</v>
      </c>
      <c r="AG84" s="149">
        <f>AF84/AE84*100</f>
        <v>90.402040534031954</v>
      </c>
    </row>
    <row r="85" spans="1:33" ht="13.5" customHeight="1" thickTop="1" thickBot="1">
      <c r="A85" s="125" t="s">
        <v>44</v>
      </c>
      <c r="B85" s="349" t="s">
        <v>180</v>
      </c>
      <c r="C85" s="127" t="s">
        <v>0</v>
      </c>
      <c r="D85" s="328">
        <f>SUM(D84,D8)</f>
        <v>139869200</v>
      </c>
      <c r="E85" s="329">
        <f>SUM(E84,E8)</f>
        <v>142764000</v>
      </c>
      <c r="F85" s="327">
        <f t="shared" si="68"/>
        <v>102.0696479282072</v>
      </c>
      <c r="G85" s="328">
        <f>SUM(G84,G8)</f>
        <v>12823810</v>
      </c>
      <c r="H85" s="329">
        <f>SUM(H84,H8)</f>
        <v>13910687</v>
      </c>
      <c r="I85" s="327">
        <f>H85/G85*100</f>
        <v>108.47546088097064</v>
      </c>
      <c r="J85" s="328">
        <f t="shared" ref="J85:K85" si="70">SUM(J84,J8)</f>
        <v>21951998</v>
      </c>
      <c r="K85" s="329">
        <f t="shared" si="70"/>
        <v>22994922</v>
      </c>
      <c r="L85" s="327">
        <f>K85/J85*100</f>
        <v>104.75092973313865</v>
      </c>
      <c r="M85" s="328">
        <f t="shared" ref="M85" si="71">SUM(M84,M8)</f>
        <v>13022700</v>
      </c>
      <c r="N85" s="329">
        <f t="shared" ref="N85" si="72">SUM(N84,N8)</f>
        <v>14140000</v>
      </c>
      <c r="O85" s="327">
        <f>N85/M85*100</f>
        <v>108.57963402366637</v>
      </c>
      <c r="P85" s="456">
        <f t="shared" ref="P85" si="73">SUM(P84,P8)</f>
        <v>2866000</v>
      </c>
      <c r="Q85" s="457">
        <f t="shared" ref="Q85:W85" si="74">SUM(Q84,Q8)</f>
        <v>2987000</v>
      </c>
      <c r="R85" s="297">
        <f>Q85/P85*100</f>
        <v>104.22191207257501</v>
      </c>
      <c r="S85" s="328">
        <f t="shared" si="74"/>
        <v>23865000</v>
      </c>
      <c r="T85" s="329">
        <f t="shared" si="74"/>
        <v>25217095</v>
      </c>
      <c r="U85" s="327">
        <f>T85/S85*100</f>
        <v>105.66559815629584</v>
      </c>
      <c r="V85" s="328">
        <f t="shared" si="74"/>
        <v>7694661</v>
      </c>
      <c r="W85" s="329">
        <f t="shared" si="74"/>
        <v>7951100</v>
      </c>
      <c r="X85" s="327">
        <f>W85/V85*100</f>
        <v>103.33268743093424</v>
      </c>
      <c r="Y85" s="474"/>
      <c r="Z85" s="268"/>
      <c r="AA85" s="212"/>
      <c r="AB85" s="146">
        <f>SUM(G85,J85,M85,P85,S85,V85,Y85)</f>
        <v>82224169</v>
      </c>
      <c r="AC85" s="148">
        <f>SUM(H85,K85,N85,Q85,T85,W85)</f>
        <v>87200804</v>
      </c>
      <c r="AD85" s="149">
        <f>AC85/AB85*100</f>
        <v>106.05252088348864</v>
      </c>
      <c r="AE85" s="146">
        <f>SUM(D85,AB85)</f>
        <v>222093369</v>
      </c>
      <c r="AF85" s="148">
        <f>SUM(E85,AC85)</f>
        <v>229964804</v>
      </c>
      <c r="AG85" s="149">
        <f>AF85/AE85*100</f>
        <v>103.54420081762999</v>
      </c>
    </row>
    <row r="86" spans="1:33" ht="12.75" customHeight="1" thickTop="1">
      <c r="A86" s="99"/>
      <c r="B86" s="100"/>
      <c r="C86" s="101"/>
      <c r="D86" s="102"/>
      <c r="E86" s="102"/>
      <c r="F86" s="102"/>
      <c r="G86" s="102"/>
      <c r="H86" s="102"/>
      <c r="I86" s="102"/>
      <c r="J86" s="405"/>
      <c r="K86" s="405"/>
      <c r="L86" s="405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49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ht="12.75" customHeight="1">
      <c r="B87" s="84" t="s">
        <v>112</v>
      </c>
      <c r="C87" s="37"/>
      <c r="W87" s="102"/>
    </row>
    <row r="88" spans="1:33">
      <c r="B88" s="84" t="s">
        <v>186</v>
      </c>
      <c r="C88" s="3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93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489" t="s">
        <v>187</v>
      </c>
      <c r="B89" s="638" t="s">
        <v>188</v>
      </c>
      <c r="C89" s="638"/>
      <c r="D89" s="638"/>
      <c r="E89" s="638"/>
      <c r="F89" s="638"/>
      <c r="H89" s="1"/>
      <c r="I89" s="1"/>
      <c r="K89" s="1"/>
      <c r="L89" s="1"/>
      <c r="N89" s="1"/>
      <c r="O89" s="1"/>
      <c r="Q89" s="1"/>
      <c r="R89" s="1"/>
      <c r="T89" s="1"/>
      <c r="U89" s="1"/>
      <c r="W89" s="493"/>
      <c r="X89" s="1"/>
      <c r="Y89" s="1"/>
      <c r="Z89" s="1"/>
      <c r="AA89" s="1"/>
      <c r="AC89" s="1"/>
      <c r="AD89" s="1"/>
      <c r="AF89" s="1"/>
      <c r="AG89" s="1"/>
    </row>
    <row r="90" spans="1:33" ht="24.75" customHeight="1">
      <c r="A90" s="490" t="s">
        <v>189</v>
      </c>
      <c r="B90" s="491" t="s">
        <v>190</v>
      </c>
      <c r="C90" s="491"/>
      <c r="D90" s="491"/>
      <c r="E90" s="491"/>
      <c r="F90" s="491"/>
      <c r="G90" s="1"/>
      <c r="J90" s="1"/>
      <c r="M90" s="1"/>
      <c r="P90" s="1"/>
      <c r="S90" s="1"/>
      <c r="V90" s="1"/>
      <c r="W90" s="102"/>
      <c r="AB90" s="1"/>
      <c r="AE90" s="1"/>
    </row>
    <row r="91" spans="1:33">
      <c r="A91" s="16"/>
      <c r="B91" s="41"/>
      <c r="C91" s="37"/>
      <c r="W91" s="102"/>
    </row>
    <row r="92" spans="1:33">
      <c r="A92" s="16"/>
      <c r="B92" s="15"/>
      <c r="C92" s="37"/>
      <c r="W92" s="102"/>
    </row>
    <row r="93" spans="1:33">
      <c r="A93" s="16"/>
      <c r="B93" s="15"/>
      <c r="C93" s="37"/>
      <c r="W93" s="102"/>
    </row>
    <row r="94" spans="1:33">
      <c r="A94" s="40"/>
      <c r="B94" s="86"/>
      <c r="C94" s="37"/>
      <c r="W94" s="102"/>
    </row>
    <row r="95" spans="1:33">
      <c r="A95" s="41"/>
      <c r="B95" s="41"/>
      <c r="C95" s="37"/>
      <c r="W95" s="102"/>
    </row>
    <row r="96" spans="1:33">
      <c r="A96" s="80"/>
      <c r="B96" s="87"/>
      <c r="C96" s="37"/>
      <c r="W96" s="102"/>
    </row>
    <row r="97" spans="1:23">
      <c r="A97" s="82"/>
      <c r="B97" s="81"/>
      <c r="C97" s="37"/>
      <c r="W97" s="102"/>
    </row>
    <row r="98" spans="1:23">
      <c r="A98" s="80"/>
      <c r="B98" s="81"/>
      <c r="C98" s="37"/>
      <c r="W98" s="102"/>
    </row>
    <row r="99" spans="1:23">
      <c r="A99" s="80"/>
      <c r="B99" s="81"/>
      <c r="C99" s="37"/>
      <c r="W99" s="102"/>
    </row>
    <row r="100" spans="1:23">
      <c r="A100" s="80"/>
      <c r="B100" s="81"/>
      <c r="C100" s="37"/>
      <c r="W100" s="102"/>
    </row>
    <row r="101" spans="1:23">
      <c r="C101" s="37"/>
      <c r="W101" s="102"/>
    </row>
    <row r="102" spans="1:23">
      <c r="C102" s="37"/>
      <c r="W102" s="102"/>
    </row>
    <row r="103" spans="1:23">
      <c r="C103" s="37"/>
      <c r="W103" s="102"/>
    </row>
    <row r="104" spans="1:23">
      <c r="C104" s="37"/>
      <c r="W104" s="102"/>
    </row>
    <row r="105" spans="1:23">
      <c r="C105" s="37"/>
      <c r="W105" s="102"/>
    </row>
    <row r="106" spans="1:23">
      <c r="C106" s="37"/>
      <c r="W106" s="102"/>
    </row>
    <row r="107" spans="1:23">
      <c r="C107" s="37"/>
      <c r="W107" s="102"/>
    </row>
    <row r="108" spans="1:23">
      <c r="C108" s="37"/>
      <c r="W108" s="102"/>
    </row>
    <row r="109" spans="1:23">
      <c r="C109" s="37"/>
      <c r="W109" s="102"/>
    </row>
    <row r="110" spans="1:23">
      <c r="C110" s="37"/>
      <c r="W110" s="102"/>
    </row>
    <row r="111" spans="1:23">
      <c r="C111" s="37"/>
      <c r="W111" s="102"/>
    </row>
    <row r="112" spans="1:23">
      <c r="C112" s="37"/>
      <c r="W112" s="102"/>
    </row>
    <row r="113" spans="3:23">
      <c r="C113" s="37"/>
      <c r="W113" s="102"/>
    </row>
    <row r="114" spans="3:23">
      <c r="C114" s="37"/>
      <c r="W114" s="102"/>
    </row>
    <row r="115" spans="3:23">
      <c r="C115" s="37"/>
      <c r="W115" s="102"/>
    </row>
    <row r="116" spans="3:23">
      <c r="C116" s="37"/>
      <c r="W116" s="102"/>
    </row>
    <row r="117" spans="3:23">
      <c r="C117" s="37"/>
      <c r="W117" s="102"/>
    </row>
    <row r="118" spans="3:23">
      <c r="C118" s="37"/>
      <c r="W118" s="102"/>
    </row>
    <row r="119" spans="3:23">
      <c r="C119" s="37"/>
      <c r="W119" s="102"/>
    </row>
    <row r="120" spans="3:23">
      <c r="C120" s="37"/>
      <c r="W120" s="102"/>
    </row>
    <row r="121" spans="3:23">
      <c r="C121" s="37"/>
      <c r="W121" s="102"/>
    </row>
    <row r="122" spans="3:23">
      <c r="C122" s="37"/>
      <c r="W122" s="102"/>
    </row>
    <row r="123" spans="3:23">
      <c r="C123" s="37"/>
      <c r="W123" s="102"/>
    </row>
    <row r="124" spans="3:23">
      <c r="C124" s="37"/>
      <c r="W124" s="102"/>
    </row>
    <row r="125" spans="3:23">
      <c r="C125" s="37"/>
      <c r="W125" s="102"/>
    </row>
    <row r="126" spans="3:23">
      <c r="C126" s="37"/>
      <c r="W126" s="102"/>
    </row>
    <row r="127" spans="3:23">
      <c r="C127" s="37"/>
      <c r="W127" s="102"/>
    </row>
    <row r="128" spans="3:23">
      <c r="C128" s="37"/>
      <c r="W128" s="102"/>
    </row>
    <row r="129" spans="3:23">
      <c r="C129" s="37"/>
      <c r="W129" s="102"/>
    </row>
    <row r="130" spans="3:23">
      <c r="C130" s="37"/>
      <c r="W130" s="102"/>
    </row>
    <row r="131" spans="3:23">
      <c r="C131" s="37"/>
      <c r="W131" s="102"/>
    </row>
    <row r="132" spans="3:23">
      <c r="C132" s="37"/>
      <c r="W132" s="102"/>
    </row>
    <row r="133" spans="3:23">
      <c r="C133" s="37"/>
      <c r="W133" s="102"/>
    </row>
    <row r="134" spans="3:23">
      <c r="C134" s="37"/>
      <c r="W134" s="102"/>
    </row>
    <row r="135" spans="3:23">
      <c r="C135" s="37"/>
      <c r="W135" s="102"/>
    </row>
    <row r="136" spans="3:23">
      <c r="C136" s="37"/>
      <c r="W136" s="102"/>
    </row>
    <row r="137" spans="3:23">
      <c r="C137" s="37"/>
      <c r="W137" s="102"/>
    </row>
    <row r="138" spans="3:23">
      <c r="W138" s="102"/>
    </row>
    <row r="139" spans="3:23">
      <c r="W139" s="102"/>
    </row>
    <row r="140" spans="3:23">
      <c r="W140" s="102"/>
    </row>
    <row r="141" spans="3:23">
      <c r="W141" s="102"/>
    </row>
    <row r="142" spans="3:23">
      <c r="W142" s="102"/>
    </row>
    <row r="143" spans="3:23">
      <c r="W143" s="102"/>
    </row>
    <row r="144" spans="3:23">
      <c r="W144" s="102"/>
    </row>
    <row r="145" spans="23:23">
      <c r="W145" s="102"/>
    </row>
    <row r="146" spans="23:23">
      <c r="W146" s="102"/>
    </row>
    <row r="147" spans="23:23">
      <c r="W147" s="102"/>
    </row>
    <row r="148" spans="23:23">
      <c r="W148" s="102"/>
    </row>
    <row r="149" spans="23:23">
      <c r="W149" s="102"/>
    </row>
    <row r="150" spans="23:23">
      <c r="W150" s="102"/>
    </row>
    <row r="151" spans="23:23">
      <c r="W151" s="102"/>
    </row>
    <row r="152" spans="23:23">
      <c r="W152" s="102"/>
    </row>
    <row r="153" spans="23:23">
      <c r="W153" s="102"/>
    </row>
    <row r="154" spans="23:23">
      <c r="W154" s="102"/>
    </row>
    <row r="155" spans="23:23">
      <c r="W155" s="102"/>
    </row>
    <row r="156" spans="23:23">
      <c r="W156" s="102"/>
    </row>
    <row r="157" spans="23:23">
      <c r="W157" s="102"/>
    </row>
    <row r="158" spans="23:23">
      <c r="W158" s="102"/>
    </row>
    <row r="159" spans="23:23">
      <c r="W159" s="102"/>
    </row>
    <row r="160" spans="23:23">
      <c r="W160" s="102"/>
    </row>
    <row r="161" spans="23:23">
      <c r="W161" s="102"/>
    </row>
    <row r="162" spans="23:23">
      <c r="W162" s="102"/>
    </row>
    <row r="163" spans="23:23">
      <c r="W163" s="102"/>
    </row>
    <row r="164" spans="23:23">
      <c r="W164" s="102"/>
    </row>
    <row r="165" spans="23:23">
      <c r="W165" s="102"/>
    </row>
    <row r="166" spans="23:23">
      <c r="W166" s="102"/>
    </row>
    <row r="167" spans="23:23">
      <c r="W167" s="102"/>
    </row>
  </sheetData>
  <protectedRanges>
    <protectedRange sqref="D8:E8 D12:E13 D21:E32 D15:E19 D10:E10 G8:H8 G10:H10 G13:H13 G19:H19 G32:H32 J8:K8 J10:K10 J13:K13 J19:K19 J32:K32 M8:N8 M10:N10 M13:N13 M19:N19 M32:N32 P8:Q8 P10:Q10 P13:Q13 P19:Q19 P32:Q32 S8:T8 S10:T10 S13:T13 S19:T19 S32:T32 V10:W10 V13:W13 V8:W8 V19:W19 V32:W32" name="Oblast1_3"/>
    <protectedRange sqref="D72:E75 D38:E38 D40:E45 D47:E54 D56:E61 D63:E63 D65:E68 D70:E70 G38:H38 G45:H45 G54:H54 G61:H61 G63:H63 G68:H68 G70:H70 J38:K38 J45:K45 J54:K54 J61:K61 J63:K63 J68:K68 J70:K70 M38:N38 M45:N45 M54:N54 M61:N61 M63:N63 M68:N68 M70:N70 P38:Q38 P45:Q45 P54:Q54 P61:Q61 P63:Q63 P68:Q68 P70:Q70 S38:T38 S45:T45 S54:T54 S61:T61 S63:T63 S68:T68 S70:T70 V38:W38 V45:W45 V54:W54 V61:W61 V63:W63 V68:W68 V70:W70" name="Oblast1_4"/>
    <protectedRange sqref="D80:E82 D84:E85 G85:H85 J85:K85 M85:N85 P85:Q85 S85:T85 V85:W85" name="Oblast1_5"/>
    <protectedRange sqref="G12:H12 G15:H18 G21:H31" name="Oblast1_6"/>
    <protectedRange sqref="G40:H44 G47:H53 G56:H60 G65:H67 G72:H75" name="Oblast1_7"/>
    <protectedRange sqref="G80:H82 G84:H84" name="Oblast1_8"/>
    <protectedRange sqref="J12:K12 J15:K18 J21:K31" name="Oblast1_9"/>
    <protectedRange sqref="J40:K44 J47:K53 J56:K60 J65:K67 J72:K75" name="Oblast1_10"/>
    <protectedRange sqref="J80:K82 J84:K84" name="Oblast1_11"/>
    <protectedRange sqref="P12:Q12 P15:Q18 P21:Q31" name="Oblast1_12"/>
    <protectedRange sqref="P40:Q44 P47:Q53 P56:Q60 P65:Q67 P72:Q75" name="Oblast1_13"/>
    <protectedRange sqref="P80:Q82 P84:Q84" name="Oblast1_14"/>
    <protectedRange sqref="S12:T12 S15:T18 S21:T31" name="Oblast1_15"/>
    <protectedRange sqref="S40:T44 S47:T53 S56:T60 S65:T67 S72:T75" name="Oblast1_16"/>
    <protectedRange sqref="S80:T82 S84:T84" name="Oblast1_17"/>
    <protectedRange sqref="V12:W12 V15:W18 V21:W31" name="Oblast1_18"/>
    <protectedRange sqref="V40:W44 V47:W53 V56:W60 V65:W67 V72:W75" name="Oblast1_19"/>
    <protectedRange sqref="V80:W82 V84:W84" name="Oblast1_20"/>
  </protectedRanges>
  <mergeCells count="31">
    <mergeCell ref="Y33:AA33"/>
    <mergeCell ref="Y76:AA76"/>
    <mergeCell ref="AB4:AD4"/>
    <mergeCell ref="AE4:AG4"/>
    <mergeCell ref="AB76:AD76"/>
    <mergeCell ref="AE76:AG76"/>
    <mergeCell ref="AB33:AD33"/>
    <mergeCell ref="AE33:AG33"/>
    <mergeCell ref="P4:R4"/>
    <mergeCell ref="S4:U4"/>
    <mergeCell ref="V4:X4"/>
    <mergeCell ref="Y4:AA4"/>
    <mergeCell ref="D4:F4"/>
    <mergeCell ref="G4:I4"/>
    <mergeCell ref="J4:L4"/>
    <mergeCell ref="M4:O4"/>
    <mergeCell ref="S33:U33"/>
    <mergeCell ref="V33:X33"/>
    <mergeCell ref="P76:R76"/>
    <mergeCell ref="S76:U76"/>
    <mergeCell ref="V76:X76"/>
    <mergeCell ref="M76:O76"/>
    <mergeCell ref="G33:I33"/>
    <mergeCell ref="J33:L33"/>
    <mergeCell ref="M33:O33"/>
    <mergeCell ref="P33:R33"/>
    <mergeCell ref="B89:F89"/>
    <mergeCell ref="D33:F33"/>
    <mergeCell ref="D76:F76"/>
    <mergeCell ref="G76:I76"/>
    <mergeCell ref="J76:L76"/>
  </mergeCells>
  <phoneticPr fontId="0" type="noConversion"/>
  <pageMargins left="0.74803149606299213" right="0.78740157480314965" top="0.59055118110236227" bottom="0.55118110236220474" header="0.35433070866141736" footer="0.35433070866141736"/>
  <pageSetup paperSize="9" scale="79" orientation="landscape" r:id="rId1"/>
  <headerFooter alignWithMargins="0">
    <oddHeader>&amp;R&amp;"Arial CE,Tučné"Tabulka č. 4</oddHeader>
    <oddFooter>&amp;L&amp;"Arial CE,Tučné"Ministerstvo zdravotnictví&amp;CStránka &amp;P z &amp;N</oddFooter>
  </headerFooter>
  <rowBreaks count="2" manualBreakCount="2">
    <brk id="32" max="32" man="1"/>
    <brk id="75" max="32" man="1"/>
  </rowBreaks>
  <colBreaks count="10" manualBreakCount="10">
    <brk id="6" max="92" man="1"/>
    <brk id="9" max="92" man="1"/>
    <brk id="12" max="92" man="1"/>
    <brk id="15" max="92" man="1"/>
    <brk id="18" max="92" man="1"/>
    <brk id="21" max="92" man="1"/>
    <brk id="24" max="92" man="1"/>
    <brk id="27" max="92" man="1"/>
    <brk id="30" max="92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8"/>
  <sheetViews>
    <sheetView view="pageBreakPreview" zoomScaleNormal="100" zoomScaleSheetLayoutView="100" workbookViewId="0">
      <pane xSplit="3" topLeftCell="D1" activePane="topRight" state="frozen"/>
      <selection pane="topRight" activeCell="H79" sqref="H79"/>
    </sheetView>
  </sheetViews>
  <sheetFormatPr defaultRowHeight="12.75"/>
  <cols>
    <col min="1" max="1" width="5.42578125" style="18" customWidth="1"/>
    <col min="2" max="2" width="85" style="3" customWidth="1"/>
    <col min="3" max="3" width="9" style="38" customWidth="1"/>
    <col min="4" max="33" width="14.85546875" style="17" customWidth="1"/>
    <col min="34" max="16384" width="9.140625" style="17"/>
  </cols>
  <sheetData>
    <row r="1" spans="1:33" ht="18" customHeight="1">
      <c r="C1" s="2"/>
      <c r="L1" s="651"/>
      <c r="M1" s="651"/>
      <c r="N1" s="651"/>
      <c r="O1" s="651"/>
      <c r="P1" s="651"/>
      <c r="Q1" s="651"/>
    </row>
    <row r="2" spans="1:33" ht="18" customHeight="1">
      <c r="B2" s="4" t="s">
        <v>136</v>
      </c>
      <c r="C2" s="2"/>
      <c r="D2" s="19"/>
      <c r="E2" s="19"/>
      <c r="F2" s="19"/>
      <c r="G2" s="19"/>
      <c r="H2" s="19"/>
      <c r="I2" s="19"/>
      <c r="J2" s="19"/>
      <c r="K2" s="19"/>
      <c r="L2" s="42"/>
      <c r="M2" s="19"/>
      <c r="N2" s="19"/>
      <c r="O2" s="42"/>
      <c r="P2" s="19"/>
      <c r="Q2" s="19"/>
      <c r="R2" s="42"/>
      <c r="S2" s="19"/>
      <c r="T2" s="19"/>
      <c r="U2" s="42"/>
      <c r="V2" s="19"/>
      <c r="W2" s="19"/>
      <c r="X2" s="42"/>
      <c r="Y2" s="42"/>
      <c r="Z2" s="42"/>
      <c r="AA2" s="42"/>
      <c r="AB2" s="19"/>
      <c r="AC2" s="19"/>
      <c r="AD2" s="42"/>
      <c r="AE2" s="19"/>
      <c r="AF2" s="19"/>
      <c r="AG2" s="42"/>
    </row>
    <row r="3" spans="1:33" ht="18" customHeight="1" thickBot="1">
      <c r="B3" s="5" t="s">
        <v>45</v>
      </c>
      <c r="C3" s="2"/>
    </row>
    <row r="4" spans="1:33" s="20" customFormat="1" ht="18.75" customHeight="1" thickTop="1" thickBot="1">
      <c r="A4" s="18"/>
      <c r="B4" s="3"/>
      <c r="C4" s="2"/>
      <c r="D4" s="645" t="s">
        <v>70</v>
      </c>
      <c r="E4" s="646"/>
      <c r="F4" s="647"/>
      <c r="G4" s="645" t="s">
        <v>71</v>
      </c>
      <c r="H4" s="646"/>
      <c r="I4" s="647"/>
      <c r="J4" s="645" t="s">
        <v>72</v>
      </c>
      <c r="K4" s="646"/>
      <c r="L4" s="647"/>
      <c r="M4" s="645" t="s">
        <v>73</v>
      </c>
      <c r="N4" s="646"/>
      <c r="O4" s="647"/>
      <c r="P4" s="645" t="s">
        <v>74</v>
      </c>
      <c r="Q4" s="646"/>
      <c r="R4" s="647"/>
      <c r="S4" s="645" t="s">
        <v>75</v>
      </c>
      <c r="T4" s="646"/>
      <c r="U4" s="647"/>
      <c r="V4" s="645" t="s">
        <v>76</v>
      </c>
      <c r="W4" s="646"/>
      <c r="X4" s="647"/>
      <c r="Y4" s="645" t="s">
        <v>137</v>
      </c>
      <c r="Z4" s="646"/>
      <c r="AA4" s="647"/>
      <c r="AB4" s="645" t="s">
        <v>77</v>
      </c>
      <c r="AC4" s="646"/>
      <c r="AD4" s="647"/>
      <c r="AE4" s="645" t="s">
        <v>78</v>
      </c>
      <c r="AF4" s="646"/>
      <c r="AG4" s="647"/>
    </row>
    <row r="5" spans="1:33" ht="18.75" thickTop="1">
      <c r="A5" s="21" t="s">
        <v>7</v>
      </c>
      <c r="B5" s="22" t="s">
        <v>8</v>
      </c>
      <c r="C5" s="118" t="s">
        <v>25</v>
      </c>
      <c r="D5" s="24" t="s">
        <v>135</v>
      </c>
      <c r="E5" s="24" t="s">
        <v>181</v>
      </c>
      <c r="F5" s="24" t="s">
        <v>49</v>
      </c>
      <c r="G5" s="24" t="s">
        <v>135</v>
      </c>
      <c r="H5" s="24" t="s">
        <v>181</v>
      </c>
      <c r="I5" s="24" t="s">
        <v>49</v>
      </c>
      <c r="J5" s="24" t="s">
        <v>135</v>
      </c>
      <c r="K5" s="24" t="s">
        <v>181</v>
      </c>
      <c r="L5" s="24" t="s">
        <v>49</v>
      </c>
      <c r="M5" s="24" t="s">
        <v>135</v>
      </c>
      <c r="N5" s="24" t="s">
        <v>181</v>
      </c>
      <c r="O5" s="24" t="s">
        <v>49</v>
      </c>
      <c r="P5" s="24" t="s">
        <v>135</v>
      </c>
      <c r="Q5" s="24" t="s">
        <v>181</v>
      </c>
      <c r="R5" s="24" t="s">
        <v>49</v>
      </c>
      <c r="S5" s="24" t="s">
        <v>135</v>
      </c>
      <c r="T5" s="24" t="s">
        <v>181</v>
      </c>
      <c r="U5" s="24" t="s">
        <v>49</v>
      </c>
      <c r="V5" s="24" t="s">
        <v>135</v>
      </c>
      <c r="W5" s="24" t="s">
        <v>181</v>
      </c>
      <c r="X5" s="24" t="s">
        <v>49</v>
      </c>
      <c r="Y5" s="24" t="s">
        <v>135</v>
      </c>
      <c r="Z5" s="24" t="s">
        <v>181</v>
      </c>
      <c r="AA5" s="24" t="s">
        <v>49</v>
      </c>
      <c r="AB5" s="24" t="s">
        <v>135</v>
      </c>
      <c r="AC5" s="24" t="s">
        <v>181</v>
      </c>
      <c r="AD5" s="24" t="s">
        <v>49</v>
      </c>
      <c r="AE5" s="24" t="s">
        <v>135</v>
      </c>
      <c r="AF5" s="24" t="s">
        <v>181</v>
      </c>
      <c r="AG5" s="24" t="s">
        <v>49</v>
      </c>
    </row>
    <row r="6" spans="1:33" ht="18">
      <c r="A6" s="25"/>
      <c r="B6" s="26"/>
      <c r="C6" s="27"/>
      <c r="D6" s="28" t="s">
        <v>67</v>
      </c>
      <c r="E6" s="28" t="s">
        <v>50</v>
      </c>
      <c r="F6" s="28" t="s">
        <v>182</v>
      </c>
      <c r="G6" s="28" t="s">
        <v>67</v>
      </c>
      <c r="H6" s="28" t="s">
        <v>50</v>
      </c>
      <c r="I6" s="28" t="s">
        <v>182</v>
      </c>
      <c r="J6" s="28" t="s">
        <v>67</v>
      </c>
      <c r="K6" s="28" t="s">
        <v>50</v>
      </c>
      <c r="L6" s="28" t="s">
        <v>182</v>
      </c>
      <c r="M6" s="28" t="s">
        <v>67</v>
      </c>
      <c r="N6" s="28" t="s">
        <v>50</v>
      </c>
      <c r="O6" s="28" t="s">
        <v>182</v>
      </c>
      <c r="P6" s="28" t="s">
        <v>67</v>
      </c>
      <c r="Q6" s="28" t="s">
        <v>50</v>
      </c>
      <c r="R6" s="28" t="s">
        <v>182</v>
      </c>
      <c r="S6" s="28" t="s">
        <v>67</v>
      </c>
      <c r="T6" s="28" t="s">
        <v>50</v>
      </c>
      <c r="U6" s="28" t="s">
        <v>182</v>
      </c>
      <c r="V6" s="28" t="s">
        <v>67</v>
      </c>
      <c r="W6" s="28" t="s">
        <v>50</v>
      </c>
      <c r="X6" s="28" t="s">
        <v>182</v>
      </c>
      <c r="Y6" s="28" t="s">
        <v>67</v>
      </c>
      <c r="Z6" s="28" t="s">
        <v>50</v>
      </c>
      <c r="AA6" s="28" t="s">
        <v>182</v>
      </c>
      <c r="AB6" s="28" t="s">
        <v>67</v>
      </c>
      <c r="AC6" s="28" t="s">
        <v>50</v>
      </c>
      <c r="AD6" s="28" t="s">
        <v>182</v>
      </c>
      <c r="AE6" s="28" t="s">
        <v>67</v>
      </c>
      <c r="AF6" s="28" t="s">
        <v>50</v>
      </c>
      <c r="AG6" s="28" t="s">
        <v>182</v>
      </c>
    </row>
    <row r="7" spans="1:33" ht="18.75" customHeight="1" thickBot="1">
      <c r="A7" s="29"/>
      <c r="B7" s="30"/>
      <c r="C7" s="31"/>
      <c r="D7" s="39" t="s">
        <v>47</v>
      </c>
      <c r="E7" s="14"/>
      <c r="F7" s="39" t="s">
        <v>183</v>
      </c>
      <c r="G7" s="39" t="s">
        <v>47</v>
      </c>
      <c r="H7" s="14"/>
      <c r="I7" s="39" t="s">
        <v>183</v>
      </c>
      <c r="J7" s="39" t="s">
        <v>47</v>
      </c>
      <c r="K7" s="14"/>
      <c r="L7" s="39" t="s">
        <v>183</v>
      </c>
      <c r="M7" s="39" t="s">
        <v>47</v>
      </c>
      <c r="N7" s="14"/>
      <c r="O7" s="39" t="s">
        <v>183</v>
      </c>
      <c r="P7" s="39" t="s">
        <v>47</v>
      </c>
      <c r="Q7" s="14"/>
      <c r="R7" s="39" t="s">
        <v>183</v>
      </c>
      <c r="S7" s="39" t="s">
        <v>47</v>
      </c>
      <c r="T7" s="14"/>
      <c r="U7" s="39" t="s">
        <v>183</v>
      </c>
      <c r="V7" s="39" t="s">
        <v>47</v>
      </c>
      <c r="W7" s="14"/>
      <c r="X7" s="39" t="s">
        <v>183</v>
      </c>
      <c r="Y7" s="39" t="s">
        <v>47</v>
      </c>
      <c r="Z7" s="14"/>
      <c r="AA7" s="39" t="s">
        <v>183</v>
      </c>
      <c r="AB7" s="39" t="s">
        <v>47</v>
      </c>
      <c r="AC7" s="14"/>
      <c r="AD7" s="39" t="s">
        <v>183</v>
      </c>
      <c r="AE7" s="39" t="s">
        <v>47</v>
      </c>
      <c r="AF7" s="14"/>
      <c r="AG7" s="39" t="s">
        <v>183</v>
      </c>
    </row>
    <row r="8" spans="1:33" ht="37.5" thickTop="1" thickBot="1">
      <c r="A8" s="128" t="s">
        <v>26</v>
      </c>
      <c r="B8" s="335" t="s">
        <v>145</v>
      </c>
      <c r="C8" s="32" t="s">
        <v>46</v>
      </c>
      <c r="D8" s="165">
        <f>ROUND('Tabulka č. 4'!D8/'Pomocná k 4a'!$B$11*1000,0)</f>
        <v>22885</v>
      </c>
      <c r="E8" s="166">
        <f>ROUND('Tabulka č. 4'!E8/'Pomocná k 4a'!$C$11*1000,0)</f>
        <v>23842</v>
      </c>
      <c r="F8" s="167">
        <f>ROUND(E8/D8*100,1)</f>
        <v>104.2</v>
      </c>
      <c r="G8" s="168">
        <f>ROUND('Tabulka č. 4'!G8/'Pomocná k 4a'!$B$12*1000,0)</f>
        <v>19060</v>
      </c>
      <c r="H8" s="155">
        <f>ROUND('Tabulka č. 4'!H8/'Pomocná k 4a'!$C$12*1000,0)</f>
        <v>19887</v>
      </c>
      <c r="I8" s="167">
        <f>ROUND(H8/G8*100,1)</f>
        <v>104.3</v>
      </c>
      <c r="J8" s="168">
        <f>ROUND('Tabulka č. 4'!J8/'Pomocná k 4a'!$B$13*1000,0)</f>
        <v>18337</v>
      </c>
      <c r="K8" s="155">
        <f>ROUND('Tabulka č. 4'!K8/'Pomocná k 4a'!$C$13*1000,0)</f>
        <v>18972</v>
      </c>
      <c r="L8" s="167">
        <f>ROUND(K8/J8*100,1)</f>
        <v>103.5</v>
      </c>
      <c r="M8" s="168">
        <f>ROUND('Tabulka č. 4'!M8/'Pomocná k 4a'!$B$14*1000,0)</f>
        <v>18390</v>
      </c>
      <c r="N8" s="155">
        <f>ROUND('Tabulka č. 4'!N8/'Pomocná k 4a'!$C$14*1000,0)</f>
        <v>19308</v>
      </c>
      <c r="O8" s="167">
        <f>ROUND(N8/M8*100,1)</f>
        <v>105</v>
      </c>
      <c r="P8" s="168">
        <f>ROUND('Tabulka č. 4'!P8/'Pomocná k 4a'!$B$15*1000,0)</f>
        <v>20673</v>
      </c>
      <c r="Q8" s="155">
        <f>ROUND('Tabulka č. 4'!Q8/'Pomocná k 4a'!$C$15*1000,0)</f>
        <v>21208</v>
      </c>
      <c r="R8" s="167">
        <f>ROUND(Q8/P8*100,1)</f>
        <v>102.6</v>
      </c>
      <c r="S8" s="168">
        <f>ROUND('Tabulka č. 4'!S8/'Pomocná k 4a'!$B$16*1000,0)</f>
        <v>19709</v>
      </c>
      <c r="T8" s="155">
        <f>ROUND('Tabulka č. 4'!T8/'Pomocná k 4a'!$C$16*1000,0)</f>
        <v>20395</v>
      </c>
      <c r="U8" s="167">
        <f>ROUND(T8/S8*100,1)</f>
        <v>103.5</v>
      </c>
      <c r="V8" s="168">
        <f>ROUND('Tabulka č. 4'!V8/'Pomocná k 4a'!$B$17*1000,0)</f>
        <v>18197</v>
      </c>
      <c r="W8" s="155">
        <f>ROUND('Tabulka č. 4'!W8/'Pomocná k 4a'!$C$17*1000,0)</f>
        <v>18424</v>
      </c>
      <c r="X8" s="167">
        <f>ROUND(W8/V8*100,1)</f>
        <v>101.2</v>
      </c>
      <c r="Y8" s="487"/>
      <c r="Z8" s="225"/>
      <c r="AA8" s="226"/>
      <c r="AB8" s="275">
        <f>ROUND('Tabulka č. 4'!AB8/'Pomocná k 4a'!$B$19*1000,0)</f>
        <v>18901</v>
      </c>
      <c r="AC8" s="155">
        <f>ROUND('Tabulka č. 4'!AC8/'Pomocná k 4a'!$C$19*1000,0)</f>
        <v>19585</v>
      </c>
      <c r="AD8" s="167">
        <f>ROUND(AC8/AB8*100,1)</f>
        <v>103.6</v>
      </c>
      <c r="AE8" s="275">
        <f>ROUND('Tabulka č. 4'!AE8/'Pomocná k 4a'!$B$20*1000,0)</f>
        <v>21231</v>
      </c>
      <c r="AF8" s="155">
        <f>ROUND('Tabulka č. 4'!AF8/'Pomocná k 4a'!$C$20*1000,0)</f>
        <v>22030</v>
      </c>
      <c r="AG8" s="169">
        <f>ROUND(AF8/AE8*100,1)</f>
        <v>103.8</v>
      </c>
    </row>
    <row r="9" spans="1:33" s="34" customFormat="1">
      <c r="A9" s="6"/>
      <c r="B9" s="330" t="s">
        <v>144</v>
      </c>
      <c r="C9" s="129"/>
      <c r="D9" s="175"/>
      <c r="E9" s="176"/>
      <c r="F9" s="177"/>
      <c r="G9" s="178"/>
      <c r="H9" s="156"/>
      <c r="I9" s="177"/>
      <c r="J9" s="179"/>
      <c r="K9" s="160"/>
      <c r="L9" s="177"/>
      <c r="M9" s="178"/>
      <c r="N9" s="156"/>
      <c r="O9" s="177"/>
      <c r="P9" s="178"/>
      <c r="Q9" s="156"/>
      <c r="R9" s="177"/>
      <c r="S9" s="178"/>
      <c r="T9" s="156"/>
      <c r="U9" s="177"/>
      <c r="V9" s="178"/>
      <c r="W9" s="156"/>
      <c r="X9" s="177"/>
      <c r="Y9" s="482"/>
      <c r="Z9" s="227"/>
      <c r="AA9" s="228"/>
      <c r="AB9" s="276"/>
      <c r="AC9" s="156"/>
      <c r="AD9" s="177"/>
      <c r="AE9" s="276"/>
      <c r="AF9" s="156"/>
      <c r="AG9" s="180"/>
    </row>
    <row r="10" spans="1:33" ht="36">
      <c r="A10" s="7" t="s">
        <v>1</v>
      </c>
      <c r="B10" s="331" t="s">
        <v>146</v>
      </c>
      <c r="C10" s="130" t="s">
        <v>46</v>
      </c>
      <c r="D10" s="175">
        <f>ROUND('Tabulka č. 4'!D10/'Pomocná k 4a'!$B$11*1000,0)</f>
        <v>5717</v>
      </c>
      <c r="E10" s="176">
        <f>ROUND('Tabulka č. 4'!E10/'Pomocná k 4a'!$C$11*1000,0)</f>
        <v>5830</v>
      </c>
      <c r="F10" s="177">
        <f>ROUND(E10/D10*100,1)</f>
        <v>102</v>
      </c>
      <c r="G10" s="178">
        <f>ROUND('Tabulka č. 4'!G10/'Pomocná k 4a'!$B$12*1000,0)</f>
        <v>5397</v>
      </c>
      <c r="H10" s="156">
        <f>ROUND('Tabulka č. 4'!H10/'Pomocná k 4a'!$C$12*1000,0)</f>
        <v>5290</v>
      </c>
      <c r="I10" s="177">
        <f>ROUND(H10/G10*100,1)</f>
        <v>98</v>
      </c>
      <c r="J10" s="178">
        <f>ROUND('Tabulka č. 4'!J10/'Pomocná k 4a'!$B$13*1000,0)</f>
        <v>5592</v>
      </c>
      <c r="K10" s="156">
        <f>ROUND('Tabulka č. 4'!K10/'Pomocná k 4a'!$C$13*1000,0)</f>
        <v>5816</v>
      </c>
      <c r="L10" s="177">
        <f>ROUND(K10/J10*100,1)</f>
        <v>104</v>
      </c>
      <c r="M10" s="178">
        <f>ROUND('Tabulka č. 4'!M10/'Pomocná k 4a'!$B$14*1000,0)</f>
        <v>6046</v>
      </c>
      <c r="N10" s="156">
        <f>ROUND('Tabulka č. 4'!N10/'Pomocná k 4a'!$C$14*1000,0)</f>
        <v>6174</v>
      </c>
      <c r="O10" s="177">
        <f>ROUND(N10/M10*100,1)</f>
        <v>102.1</v>
      </c>
      <c r="P10" s="178">
        <f>ROUND('Tabulka č. 4'!P10/'Pomocná k 4a'!$B$15*1000,0)</f>
        <v>5123</v>
      </c>
      <c r="Q10" s="156">
        <f>ROUND('Tabulka č. 4'!Q10/'Pomocná k 4a'!$C$15*1000,0)</f>
        <v>5230</v>
      </c>
      <c r="R10" s="177">
        <f>ROUND(Q10/P10*100,1)</f>
        <v>102.1</v>
      </c>
      <c r="S10" s="178">
        <f>ROUND('Tabulka č. 4'!S10/'Pomocná k 4a'!$B$16*1000,0)</f>
        <v>5888</v>
      </c>
      <c r="T10" s="156">
        <f>ROUND('Tabulka č. 4'!T10/'Pomocná k 4a'!$C$16*1000,0)</f>
        <v>5885</v>
      </c>
      <c r="U10" s="177">
        <f>ROUND(T10/S10*100,1)</f>
        <v>99.9</v>
      </c>
      <c r="V10" s="178">
        <f>ROUND('Tabulka č. 4'!V10/'Pomocná k 4a'!$B$17*1000,0)</f>
        <v>5797</v>
      </c>
      <c r="W10" s="156">
        <f>ROUND('Tabulka č. 4'!W10/'Pomocná k 4a'!$C$17*1000,0)</f>
        <v>5803</v>
      </c>
      <c r="X10" s="177">
        <f>ROUND(W10/V10*100,1)</f>
        <v>100.1</v>
      </c>
      <c r="Y10" s="482"/>
      <c r="Z10" s="227"/>
      <c r="AA10" s="228"/>
      <c r="AB10" s="276">
        <f>ROUND('Tabulka č. 4'!AB10/'Pomocná k 4a'!$B$19*1000,0)</f>
        <v>5723</v>
      </c>
      <c r="AC10" s="156">
        <f>ROUND('Tabulka č. 4'!AC10/'Pomocná k 4a'!$C$19*1000,0)</f>
        <v>5792</v>
      </c>
      <c r="AD10" s="177">
        <f>ROUND(AC10/AB10*100,1)</f>
        <v>101.2</v>
      </c>
      <c r="AE10" s="276">
        <f>ROUND('Tabulka č. 4'!AE10/'Pomocná k 4a'!$B$20*1000,0)</f>
        <v>5720</v>
      </c>
      <c r="AF10" s="156">
        <f>ROUND('Tabulka č. 4'!AF10/'Pomocná k 4a'!$C$20*1000,0)</f>
        <v>5814</v>
      </c>
      <c r="AG10" s="180">
        <f>ROUND(AF10/AE10*100,1)</f>
        <v>101.6</v>
      </c>
    </row>
    <row r="11" spans="1:33">
      <c r="A11" s="6"/>
      <c r="B11" s="332" t="s">
        <v>144</v>
      </c>
      <c r="C11" s="129"/>
      <c r="D11" s="175"/>
      <c r="E11" s="176"/>
      <c r="F11" s="177"/>
      <c r="G11" s="178"/>
      <c r="H11" s="156"/>
      <c r="I11" s="177"/>
      <c r="J11" s="178"/>
      <c r="K11" s="156"/>
      <c r="L11" s="177"/>
      <c r="M11" s="178"/>
      <c r="N11" s="156"/>
      <c r="O11" s="177"/>
      <c r="P11" s="178"/>
      <c r="Q11" s="156"/>
      <c r="R11" s="177"/>
      <c r="S11" s="178"/>
      <c r="T11" s="156"/>
      <c r="U11" s="177"/>
      <c r="V11" s="178"/>
      <c r="W11" s="156"/>
      <c r="X11" s="177"/>
      <c r="Y11" s="482"/>
      <c r="Z11" s="227"/>
      <c r="AA11" s="228"/>
      <c r="AB11" s="276"/>
      <c r="AC11" s="156"/>
      <c r="AD11" s="177"/>
      <c r="AE11" s="276"/>
      <c r="AF11" s="156"/>
      <c r="AG11" s="180"/>
    </row>
    <row r="12" spans="1:33">
      <c r="A12" s="8" t="s">
        <v>9</v>
      </c>
      <c r="B12" s="333" t="s">
        <v>147</v>
      </c>
      <c r="C12" s="33" t="s">
        <v>46</v>
      </c>
      <c r="D12" s="175">
        <f>ROUND('Tabulka č. 4'!D12/'Pomocná k 4a'!$B$11*1000,0)</f>
        <v>937</v>
      </c>
      <c r="E12" s="176">
        <f>ROUND('Tabulka č. 4'!E12/'Pomocná k 4a'!$C$11*1000,0)</f>
        <v>972</v>
      </c>
      <c r="F12" s="177">
        <f t="shared" ref="F12:F28" si="0">ROUND(E12/D12*100,1)</f>
        <v>103.7</v>
      </c>
      <c r="G12" s="178">
        <f>ROUND('Tabulka č. 4'!G12/'Pomocná k 4a'!$B$12*1000,0)</f>
        <v>972</v>
      </c>
      <c r="H12" s="156">
        <f>ROUND('Tabulka č. 4'!H12/'Pomocná k 4a'!$C$12*1000,0)</f>
        <v>966</v>
      </c>
      <c r="I12" s="177">
        <f t="shared" ref="I12:I28" si="1">ROUND(H12/G12*100,1)</f>
        <v>99.4</v>
      </c>
      <c r="J12" s="178">
        <f>ROUND('Tabulka č. 4'!J12/'Pomocná k 4a'!$B$13*1000,0)</f>
        <v>1067</v>
      </c>
      <c r="K12" s="156">
        <f>ROUND('Tabulka č. 4'!K12/'Pomocná k 4a'!$C$13*1000,0)</f>
        <v>1100</v>
      </c>
      <c r="L12" s="177">
        <f t="shared" ref="L12:L28" si="2">ROUND(K12/J12*100,1)</f>
        <v>103.1</v>
      </c>
      <c r="M12" s="178">
        <f>ROUND('Tabulka č. 4'!M12/'Pomocná k 4a'!$B$14*1000,0)</f>
        <v>958</v>
      </c>
      <c r="N12" s="156">
        <f>ROUND('Tabulka č. 4'!N12/'Pomocná k 4a'!$C$14*1000,0)</f>
        <v>945</v>
      </c>
      <c r="O12" s="177">
        <f t="shared" ref="O12:O28" si="3">ROUND(N12/M12*100,1)</f>
        <v>98.6</v>
      </c>
      <c r="P12" s="178">
        <f>ROUND('Tabulka č. 4'!P12/'Pomocná k 4a'!$B$15*1000,0)</f>
        <v>1010</v>
      </c>
      <c r="Q12" s="156">
        <f>ROUND('Tabulka č. 4'!Q12/'Pomocná k 4a'!$C$15*1000,0)</f>
        <v>1017</v>
      </c>
      <c r="R12" s="177">
        <f t="shared" ref="R12:R28" si="4">ROUND(Q12/P12*100,1)</f>
        <v>100.7</v>
      </c>
      <c r="S12" s="178">
        <f>ROUND('Tabulka č. 4'!S12/'Pomocná k 4a'!$B$16*1000,0)</f>
        <v>1032</v>
      </c>
      <c r="T12" s="156">
        <f>ROUND('Tabulka č. 4'!T12/'Pomocná k 4a'!$C$16*1000,0)</f>
        <v>1044</v>
      </c>
      <c r="U12" s="177">
        <f t="shared" ref="U12:U28" si="5">ROUND(T12/S12*100,1)</f>
        <v>101.2</v>
      </c>
      <c r="V12" s="178">
        <f>ROUND('Tabulka č. 4'!V12/'Pomocná k 4a'!$B$17*1000,0)</f>
        <v>1030</v>
      </c>
      <c r="W12" s="156">
        <f>ROUND('Tabulka č. 4'!W12/'Pomocná k 4a'!$C$17*1000,0)</f>
        <v>1026</v>
      </c>
      <c r="X12" s="177">
        <f t="shared" ref="X12:X28" si="6">ROUND(W12/V12*100,1)</f>
        <v>99.6</v>
      </c>
      <c r="Y12" s="482"/>
      <c r="Z12" s="227"/>
      <c r="AA12" s="228"/>
      <c r="AB12" s="276">
        <f>ROUND('Tabulka č. 4'!AB12/'Pomocná k 4a'!$B$19*1000,0)</f>
        <v>1019</v>
      </c>
      <c r="AC12" s="156">
        <f>ROUND('Tabulka č. 4'!AC12/'Pomocná k 4a'!$C$19*1000,0)</f>
        <v>1028</v>
      </c>
      <c r="AD12" s="177">
        <f t="shared" ref="AD12:AD28" si="7">ROUND(AC12/AB12*100,1)</f>
        <v>100.9</v>
      </c>
      <c r="AE12" s="276">
        <f>ROUND('Tabulka č. 4'!AE12/'Pomocná k 4a'!$B$20*1000,0)</f>
        <v>971</v>
      </c>
      <c r="AF12" s="156">
        <f>ROUND('Tabulka č. 4'!AF12/'Pomocná k 4a'!$C$20*1000,0)</f>
        <v>996</v>
      </c>
      <c r="AG12" s="180">
        <f t="shared" ref="AG12:AG28" si="8">ROUND(AF12/AE12*100,1)</f>
        <v>102.6</v>
      </c>
    </row>
    <row r="13" spans="1:33" ht="24">
      <c r="A13" s="8" t="s">
        <v>10</v>
      </c>
      <c r="B13" s="333" t="s">
        <v>148</v>
      </c>
      <c r="C13" s="33" t="s">
        <v>46</v>
      </c>
      <c r="D13" s="175">
        <f>ROUND('Tabulka č. 4'!D13/'Pomocná k 4a'!$B$11*1000,0)</f>
        <v>1274</v>
      </c>
      <c r="E13" s="176">
        <f>ROUND('Tabulka č. 4'!E13/'Pomocná k 4a'!$C$11*1000,0)</f>
        <v>1274</v>
      </c>
      <c r="F13" s="177">
        <f t="shared" si="0"/>
        <v>100</v>
      </c>
      <c r="G13" s="178">
        <f>ROUND('Tabulka č. 4'!G13/'Pomocná k 4a'!$B$12*1000,0)</f>
        <v>1206</v>
      </c>
      <c r="H13" s="156">
        <f>ROUND('Tabulka č. 4'!H13/'Pomocná k 4a'!$C$12*1000,0)</f>
        <v>1166</v>
      </c>
      <c r="I13" s="177">
        <f t="shared" si="1"/>
        <v>96.7</v>
      </c>
      <c r="J13" s="178">
        <f>ROUND('Tabulka č. 4'!J13/'Pomocná k 4a'!$B$13*1000,0)</f>
        <v>1390</v>
      </c>
      <c r="K13" s="156">
        <f>ROUND('Tabulka č. 4'!K13/'Pomocná k 4a'!$C$13*1000,0)</f>
        <v>1483</v>
      </c>
      <c r="L13" s="177">
        <f t="shared" si="2"/>
        <v>106.7</v>
      </c>
      <c r="M13" s="178">
        <f>ROUND('Tabulka č. 4'!M13/'Pomocná k 4a'!$B$14*1000,0)</f>
        <v>1278</v>
      </c>
      <c r="N13" s="156">
        <f>ROUND('Tabulka č. 4'!N13/'Pomocná k 4a'!$C$14*1000,0)</f>
        <v>1291</v>
      </c>
      <c r="O13" s="177">
        <f t="shared" si="3"/>
        <v>101</v>
      </c>
      <c r="P13" s="178">
        <f>ROUND('Tabulka č. 4'!P13/'Pomocná k 4a'!$B$15*1000,0)</f>
        <v>1373</v>
      </c>
      <c r="Q13" s="156">
        <f>ROUND('Tabulka č. 4'!Q13/'Pomocná k 4a'!$C$15*1000,0)</f>
        <v>1386</v>
      </c>
      <c r="R13" s="177">
        <f t="shared" si="4"/>
        <v>100.9</v>
      </c>
      <c r="S13" s="178">
        <f>ROUND('Tabulka č. 4'!S13/'Pomocná k 4a'!$B$16*1000,0)</f>
        <v>1233</v>
      </c>
      <c r="T13" s="156">
        <f>ROUND('Tabulka č. 4'!T13/'Pomocná k 4a'!$C$16*1000,0)</f>
        <v>1243</v>
      </c>
      <c r="U13" s="177">
        <f t="shared" si="5"/>
        <v>100.8</v>
      </c>
      <c r="V13" s="178">
        <f>ROUND('Tabulka č. 4'!V13/'Pomocná k 4a'!$B$17*1000,0)</f>
        <v>1333</v>
      </c>
      <c r="W13" s="156">
        <f>ROUND('Tabulka č. 4'!W13/'Pomocná k 4a'!$C$17*1000,0)</f>
        <v>1335</v>
      </c>
      <c r="X13" s="177">
        <f t="shared" si="6"/>
        <v>100.2</v>
      </c>
      <c r="Y13" s="482"/>
      <c r="Z13" s="227"/>
      <c r="AA13" s="228"/>
      <c r="AB13" s="276">
        <f>ROUND('Tabulka č. 4'!AB13/'Pomocná k 4a'!$B$19*1000,0)</f>
        <v>1293</v>
      </c>
      <c r="AC13" s="156">
        <f>ROUND('Tabulka č. 4'!AC13/'Pomocná k 4a'!$C$19*1000,0)</f>
        <v>1317</v>
      </c>
      <c r="AD13" s="177">
        <f t="shared" si="7"/>
        <v>101.9</v>
      </c>
      <c r="AE13" s="276">
        <f>ROUND('Tabulka č. 4'!AE13/'Pomocná k 4a'!$B$20*1000,0)</f>
        <v>1282</v>
      </c>
      <c r="AF13" s="156">
        <f>ROUND('Tabulka č. 4'!AF13/'Pomocná k 4a'!$C$20*1000,0)</f>
        <v>1293</v>
      </c>
      <c r="AG13" s="180">
        <f t="shared" si="8"/>
        <v>100.9</v>
      </c>
    </row>
    <row r="14" spans="1:33">
      <c r="A14" s="8"/>
      <c r="B14" s="334" t="s">
        <v>144</v>
      </c>
      <c r="C14" s="33"/>
      <c r="D14" s="175"/>
      <c r="E14" s="176"/>
      <c r="F14" s="177"/>
      <c r="G14" s="178"/>
      <c r="H14" s="156"/>
      <c r="I14" s="177"/>
      <c r="J14" s="178"/>
      <c r="K14" s="156"/>
      <c r="L14" s="177"/>
      <c r="M14" s="178"/>
      <c r="N14" s="156"/>
      <c r="O14" s="177"/>
      <c r="P14" s="178"/>
      <c r="Q14" s="156"/>
      <c r="R14" s="177"/>
      <c r="S14" s="178"/>
      <c r="T14" s="156"/>
      <c r="U14" s="177"/>
      <c r="V14" s="178"/>
      <c r="W14" s="156"/>
      <c r="X14" s="177"/>
      <c r="Y14" s="482"/>
      <c r="Z14" s="227"/>
      <c r="AA14" s="228"/>
      <c r="AB14" s="276"/>
      <c r="AC14" s="156"/>
      <c r="AD14" s="177"/>
      <c r="AE14" s="276"/>
      <c r="AF14" s="156"/>
      <c r="AG14" s="180"/>
    </row>
    <row r="15" spans="1:33">
      <c r="A15" s="88" t="s">
        <v>53</v>
      </c>
      <c r="B15" s="334" t="s">
        <v>149</v>
      </c>
      <c r="C15" s="33" t="s">
        <v>46</v>
      </c>
      <c r="D15" s="175">
        <f>ROUND('Tabulka č. 4'!D15/'Pomocná k 4a'!$B$11*1000,0)</f>
        <v>909</v>
      </c>
      <c r="E15" s="176">
        <f>ROUND('Tabulka č. 4'!E15/'Pomocná k 4a'!$C$11*1000,0)</f>
        <v>910</v>
      </c>
      <c r="F15" s="177">
        <f t="shared" si="0"/>
        <v>100.1</v>
      </c>
      <c r="G15" s="178">
        <f>ROUND('Tabulka č. 4'!G15/'Pomocná k 4a'!$B$12*1000,0)</f>
        <v>768</v>
      </c>
      <c r="H15" s="156">
        <f>ROUND('Tabulka č. 4'!H15/'Pomocná k 4a'!$C$12*1000,0)</f>
        <v>743</v>
      </c>
      <c r="I15" s="177">
        <f t="shared" si="1"/>
        <v>96.7</v>
      </c>
      <c r="J15" s="178">
        <f>ROUND('Tabulka č. 4'!J15/'Pomocná k 4a'!$B$13*1000,0)</f>
        <v>828</v>
      </c>
      <c r="K15" s="156">
        <f>ROUND('Tabulka č. 4'!K15/'Pomocná k 4a'!$C$13*1000,0)</f>
        <v>883</v>
      </c>
      <c r="L15" s="177">
        <f t="shared" si="2"/>
        <v>106.6</v>
      </c>
      <c r="M15" s="178">
        <f>ROUND('Tabulka č. 4'!M15/'Pomocná k 4a'!$B$14*1000,0)</f>
        <v>704</v>
      </c>
      <c r="N15" s="156">
        <f>ROUND('Tabulka č. 4'!N15/'Pomocná k 4a'!$C$14*1000,0)</f>
        <v>712</v>
      </c>
      <c r="O15" s="177">
        <f t="shared" si="3"/>
        <v>101.1</v>
      </c>
      <c r="P15" s="178">
        <f>ROUND('Tabulka č. 4'!P15/'Pomocná k 4a'!$B$15*1000,0)</f>
        <v>908</v>
      </c>
      <c r="Q15" s="156">
        <f>ROUND('Tabulka č. 4'!Q15/'Pomocná k 4a'!$C$15*1000,0)</f>
        <v>917</v>
      </c>
      <c r="R15" s="177">
        <f t="shared" si="4"/>
        <v>101</v>
      </c>
      <c r="S15" s="178">
        <f>ROUND('Tabulka č. 4'!S15/'Pomocná k 4a'!$B$16*1000,0)</f>
        <v>787</v>
      </c>
      <c r="T15" s="156">
        <f>ROUND('Tabulka č. 4'!T15/'Pomocná k 4a'!$C$16*1000,0)</f>
        <v>793</v>
      </c>
      <c r="U15" s="177">
        <f t="shared" si="5"/>
        <v>100.8</v>
      </c>
      <c r="V15" s="178">
        <f>ROUND('Tabulka č. 4'!V15/'Pomocná k 4a'!$B$17*1000,0)</f>
        <v>798</v>
      </c>
      <c r="W15" s="156">
        <f>ROUND('Tabulka č. 4'!W15/'Pomocná k 4a'!$C$17*1000,0)</f>
        <v>799</v>
      </c>
      <c r="X15" s="177">
        <f t="shared" si="6"/>
        <v>100.1</v>
      </c>
      <c r="Y15" s="482"/>
      <c r="Z15" s="227"/>
      <c r="AA15" s="228"/>
      <c r="AB15" s="276">
        <f>ROUND('Tabulka č. 4'!AB15/'Pomocná k 4a'!$B$19*1000,0)</f>
        <v>787</v>
      </c>
      <c r="AC15" s="156">
        <f>ROUND('Tabulka č. 4'!AC15/'Pomocná k 4a'!$C$19*1000,0)</f>
        <v>801</v>
      </c>
      <c r="AD15" s="177">
        <f t="shared" si="7"/>
        <v>101.8</v>
      </c>
      <c r="AE15" s="276">
        <f>ROUND('Tabulka č. 4'!AE15/'Pomocná k 4a'!$B$20*1000,0)</f>
        <v>858</v>
      </c>
      <c r="AF15" s="156">
        <f>ROUND('Tabulka č. 4'!AF15/'Pomocná k 4a'!$C$20*1000,0)</f>
        <v>864</v>
      </c>
      <c r="AG15" s="180">
        <f t="shared" si="8"/>
        <v>100.7</v>
      </c>
    </row>
    <row r="16" spans="1:33">
      <c r="A16" s="88" t="s">
        <v>54</v>
      </c>
      <c r="B16" s="334" t="s">
        <v>150</v>
      </c>
      <c r="C16" s="33" t="s">
        <v>46</v>
      </c>
      <c r="D16" s="175">
        <f>ROUND('Tabulka č. 4'!D16/'Pomocná k 4a'!$B$11*1000,0)</f>
        <v>364</v>
      </c>
      <c r="E16" s="176">
        <f>ROUND('Tabulka č. 4'!E16/'Pomocná k 4a'!$C$11*1000,0)</f>
        <v>364</v>
      </c>
      <c r="F16" s="177">
        <f t="shared" si="0"/>
        <v>100</v>
      </c>
      <c r="G16" s="178">
        <f>ROUND('Tabulka č. 4'!G16/'Pomocná k 4a'!$B$12*1000,0)</f>
        <v>437</v>
      </c>
      <c r="H16" s="156">
        <f>ROUND('Tabulka č. 4'!H16/'Pomocná k 4a'!$C$12*1000,0)</f>
        <v>423</v>
      </c>
      <c r="I16" s="177">
        <f t="shared" si="1"/>
        <v>96.8</v>
      </c>
      <c r="J16" s="178">
        <f>ROUND('Tabulka č. 4'!J16/'Pomocná k 4a'!$B$13*1000,0)</f>
        <v>563</v>
      </c>
      <c r="K16" s="156">
        <f>ROUND('Tabulka č. 4'!K16/'Pomocná k 4a'!$C$13*1000,0)</f>
        <v>600</v>
      </c>
      <c r="L16" s="177">
        <f t="shared" si="2"/>
        <v>106.6</v>
      </c>
      <c r="M16" s="178">
        <f>ROUND('Tabulka č. 4'!M16/'Pomocná k 4a'!$B$14*1000,0)</f>
        <v>575</v>
      </c>
      <c r="N16" s="156">
        <f>ROUND('Tabulka č. 4'!N16/'Pomocná k 4a'!$C$14*1000,0)</f>
        <v>579</v>
      </c>
      <c r="O16" s="177">
        <f t="shared" si="3"/>
        <v>100.7</v>
      </c>
      <c r="P16" s="178">
        <f>ROUND('Tabulka č. 4'!P16/'Pomocná k 4a'!$B$15*1000,0)</f>
        <v>465</v>
      </c>
      <c r="Q16" s="156">
        <f>ROUND('Tabulka č. 4'!Q16/'Pomocná k 4a'!$C$15*1000,0)</f>
        <v>469</v>
      </c>
      <c r="R16" s="177">
        <f t="shared" si="4"/>
        <v>100.9</v>
      </c>
      <c r="S16" s="178">
        <f>ROUND('Tabulka č. 4'!S16/'Pomocná k 4a'!$B$16*1000,0)</f>
        <v>446</v>
      </c>
      <c r="T16" s="156">
        <f>ROUND('Tabulka č. 4'!T16/'Pomocná k 4a'!$C$16*1000,0)</f>
        <v>449</v>
      </c>
      <c r="U16" s="177">
        <f t="shared" si="5"/>
        <v>100.7</v>
      </c>
      <c r="V16" s="178">
        <f>ROUND('Tabulka č. 4'!V16/'Pomocná k 4a'!$B$17*1000,0)</f>
        <v>536</v>
      </c>
      <c r="W16" s="156">
        <f>ROUND('Tabulka č. 4'!W16/'Pomocná k 4a'!$C$17*1000,0)</f>
        <v>536</v>
      </c>
      <c r="X16" s="177">
        <f t="shared" si="6"/>
        <v>100</v>
      </c>
      <c r="Y16" s="482"/>
      <c r="Z16" s="227"/>
      <c r="AA16" s="228"/>
      <c r="AB16" s="276">
        <f>ROUND('Tabulka č. 4'!AB16/'Pomocná k 4a'!$B$19*1000,0)</f>
        <v>507</v>
      </c>
      <c r="AC16" s="156">
        <f>ROUND('Tabulka č. 4'!AC16/'Pomocná k 4a'!$C$19*1000,0)</f>
        <v>517</v>
      </c>
      <c r="AD16" s="177">
        <f t="shared" si="7"/>
        <v>102</v>
      </c>
      <c r="AE16" s="276">
        <f>ROUND('Tabulka č. 4'!AE16/'Pomocná k 4a'!$B$20*1000,0)</f>
        <v>424</v>
      </c>
      <c r="AF16" s="156">
        <f>ROUND('Tabulka č. 4'!AF16/'Pomocná k 4a'!$C$20*1000,0)</f>
        <v>429</v>
      </c>
      <c r="AG16" s="180">
        <f t="shared" si="8"/>
        <v>101.2</v>
      </c>
    </row>
    <row r="17" spans="1:33">
      <c r="A17" s="8" t="s">
        <v>11</v>
      </c>
      <c r="B17" s="333" t="s">
        <v>151</v>
      </c>
      <c r="C17" s="33" t="s">
        <v>46</v>
      </c>
      <c r="D17" s="175">
        <f>ROUND('Tabulka č. 4'!D17/'Pomocná k 4a'!$B$11*1000,0)</f>
        <v>304</v>
      </c>
      <c r="E17" s="176">
        <f>ROUND('Tabulka č. 4'!E17/'Pomocná k 4a'!$C$11*1000,0)</f>
        <v>316</v>
      </c>
      <c r="F17" s="177">
        <f t="shared" si="0"/>
        <v>103.9</v>
      </c>
      <c r="G17" s="178">
        <f>ROUND('Tabulka č. 4'!G17/'Pomocná k 4a'!$B$12*1000,0)</f>
        <v>270</v>
      </c>
      <c r="H17" s="156">
        <f>ROUND('Tabulka č. 4'!H17/'Pomocná k 4a'!$C$12*1000,0)</f>
        <v>263</v>
      </c>
      <c r="I17" s="177">
        <f t="shared" si="1"/>
        <v>97.4</v>
      </c>
      <c r="J17" s="178">
        <f>ROUND('Tabulka č. 4'!J17/'Pomocná k 4a'!$B$13*1000,0)</f>
        <v>342</v>
      </c>
      <c r="K17" s="156">
        <f>ROUND('Tabulka č. 4'!K17/'Pomocná k 4a'!$C$13*1000,0)</f>
        <v>353</v>
      </c>
      <c r="L17" s="177">
        <f t="shared" si="2"/>
        <v>103.2</v>
      </c>
      <c r="M17" s="178">
        <f>ROUND('Tabulka č. 4'!M17/'Pomocná k 4a'!$B$14*1000,0)</f>
        <v>325</v>
      </c>
      <c r="N17" s="156">
        <f>ROUND('Tabulka č. 4'!N17/'Pomocná k 4a'!$C$14*1000,0)</f>
        <v>335</v>
      </c>
      <c r="O17" s="177">
        <f t="shared" si="3"/>
        <v>103.1</v>
      </c>
      <c r="P17" s="178">
        <f>ROUND('Tabulka č. 4'!P17/'Pomocná k 4a'!$B$15*1000,0)</f>
        <v>288</v>
      </c>
      <c r="Q17" s="156">
        <f>ROUND('Tabulka č. 4'!Q17/'Pomocná k 4a'!$C$15*1000,0)</f>
        <v>297</v>
      </c>
      <c r="R17" s="177">
        <f t="shared" si="4"/>
        <v>103.1</v>
      </c>
      <c r="S17" s="178">
        <f>ROUND('Tabulka č. 4'!S17/'Pomocná k 4a'!$B$16*1000,0)</f>
        <v>367</v>
      </c>
      <c r="T17" s="156">
        <f>ROUND('Tabulka č. 4'!T17/'Pomocná k 4a'!$C$16*1000,0)</f>
        <v>370</v>
      </c>
      <c r="U17" s="177">
        <f t="shared" si="5"/>
        <v>100.8</v>
      </c>
      <c r="V17" s="178">
        <f>ROUND('Tabulka č. 4'!V17/'Pomocná k 4a'!$B$17*1000,0)</f>
        <v>406</v>
      </c>
      <c r="W17" s="156">
        <f>ROUND('Tabulka č. 4'!W17/'Pomocná k 4a'!$C$17*1000,0)</f>
        <v>409</v>
      </c>
      <c r="X17" s="177">
        <f t="shared" si="6"/>
        <v>100.7</v>
      </c>
      <c r="Y17" s="482"/>
      <c r="Z17" s="227"/>
      <c r="AA17" s="228"/>
      <c r="AB17" s="276">
        <f>ROUND('Tabulka č. 4'!AB17/'Pomocná k 4a'!$B$19*1000,0)</f>
        <v>340</v>
      </c>
      <c r="AC17" s="156">
        <f>ROUND('Tabulka č. 4'!AC17/'Pomocná k 4a'!$C$19*1000,0)</f>
        <v>344</v>
      </c>
      <c r="AD17" s="177">
        <f t="shared" si="7"/>
        <v>101.2</v>
      </c>
      <c r="AE17" s="276">
        <f>ROUND('Tabulka č. 4'!AE17/'Pomocná k 4a'!$B$20*1000,0)</f>
        <v>319</v>
      </c>
      <c r="AF17" s="156">
        <f>ROUND('Tabulka č. 4'!AF17/'Pomocná k 4a'!$C$20*1000,0)</f>
        <v>328</v>
      </c>
      <c r="AG17" s="180">
        <f t="shared" si="8"/>
        <v>102.8</v>
      </c>
    </row>
    <row r="18" spans="1:33">
      <c r="A18" s="8" t="s">
        <v>12</v>
      </c>
      <c r="B18" s="333" t="s">
        <v>152</v>
      </c>
      <c r="C18" s="33" t="s">
        <v>46</v>
      </c>
      <c r="D18" s="175">
        <f>ROUND('Tabulka č. 4'!D18/'Pomocná k 4a'!$B$11*1000,0)</f>
        <v>226</v>
      </c>
      <c r="E18" s="176">
        <f>ROUND('Tabulka č. 4'!E18/'Pomocná k 4a'!$C$11*1000,0)</f>
        <v>230</v>
      </c>
      <c r="F18" s="177">
        <f t="shared" si="0"/>
        <v>101.8</v>
      </c>
      <c r="G18" s="178">
        <f>ROUND('Tabulka č. 4'!G18/'Pomocná k 4a'!$B$12*1000,0)</f>
        <v>277</v>
      </c>
      <c r="H18" s="156">
        <f>ROUND('Tabulka č. 4'!H18/'Pomocná k 4a'!$C$12*1000,0)</f>
        <v>274</v>
      </c>
      <c r="I18" s="177">
        <f t="shared" si="1"/>
        <v>98.9</v>
      </c>
      <c r="J18" s="178">
        <f>ROUND('Tabulka č. 4'!J18/'Pomocná k 4a'!$B$13*1000,0)</f>
        <v>238</v>
      </c>
      <c r="K18" s="156">
        <f>ROUND('Tabulka č. 4'!K18/'Pomocná k 4a'!$C$13*1000,0)</f>
        <v>246</v>
      </c>
      <c r="L18" s="177">
        <f t="shared" si="2"/>
        <v>103.4</v>
      </c>
      <c r="M18" s="178">
        <f>ROUND('Tabulka č. 4'!M18/'Pomocná k 4a'!$B$14*1000,0)</f>
        <v>284</v>
      </c>
      <c r="N18" s="156">
        <f>ROUND('Tabulka č. 4'!N18/'Pomocná k 4a'!$C$14*1000,0)</f>
        <v>291</v>
      </c>
      <c r="O18" s="177">
        <f t="shared" si="3"/>
        <v>102.5</v>
      </c>
      <c r="P18" s="178">
        <f>ROUND('Tabulka č. 4'!P18/'Pomocná k 4a'!$B$15*1000,0)</f>
        <v>295</v>
      </c>
      <c r="Q18" s="156">
        <f>ROUND('Tabulka č. 4'!Q18/'Pomocná k 4a'!$C$15*1000,0)</f>
        <v>312</v>
      </c>
      <c r="R18" s="177">
        <f t="shared" si="4"/>
        <v>105.8</v>
      </c>
      <c r="S18" s="178">
        <f>ROUND('Tabulka č. 4'!S18/'Pomocná k 4a'!$B$16*1000,0)</f>
        <v>320</v>
      </c>
      <c r="T18" s="156">
        <f>ROUND('Tabulka č. 4'!T18/'Pomocná k 4a'!$C$16*1000,0)</f>
        <v>329</v>
      </c>
      <c r="U18" s="177">
        <f t="shared" si="5"/>
        <v>102.8</v>
      </c>
      <c r="V18" s="178">
        <f>ROUND('Tabulka č. 4'!V18/'Pomocná k 4a'!$B$17*1000,0)</f>
        <v>311</v>
      </c>
      <c r="W18" s="156">
        <f>ROUND('Tabulka č. 4'!W18/'Pomocná k 4a'!$C$17*1000,0)</f>
        <v>313</v>
      </c>
      <c r="X18" s="177">
        <f t="shared" si="6"/>
        <v>100.6</v>
      </c>
      <c r="Y18" s="482"/>
      <c r="Z18" s="227"/>
      <c r="AA18" s="228"/>
      <c r="AB18" s="276">
        <f>ROUND('Tabulka č. 4'!AB18/'Pomocná k 4a'!$B$19*1000,0)</f>
        <v>283</v>
      </c>
      <c r="AC18" s="156">
        <f>ROUND('Tabulka č. 4'!AC18/'Pomocná k 4a'!$C$19*1000,0)</f>
        <v>289</v>
      </c>
      <c r="AD18" s="177">
        <f t="shared" si="7"/>
        <v>102.1</v>
      </c>
      <c r="AE18" s="276">
        <f>ROUND('Tabulka č. 4'!AE18/'Pomocná k 4a'!$B$20*1000,0)</f>
        <v>250</v>
      </c>
      <c r="AF18" s="156">
        <f>ROUND('Tabulka č. 4'!AF18/'Pomocná k 4a'!$C$20*1000,0)</f>
        <v>256</v>
      </c>
      <c r="AG18" s="180">
        <f t="shared" si="8"/>
        <v>102.4</v>
      </c>
    </row>
    <row r="19" spans="1:33">
      <c r="A19" s="8" t="s">
        <v>13</v>
      </c>
      <c r="B19" s="333" t="s">
        <v>153</v>
      </c>
      <c r="C19" s="33" t="s">
        <v>46</v>
      </c>
      <c r="D19" s="175">
        <f>ROUND('Tabulka č. 4'!D19/'Pomocná k 4a'!$B$11*1000,0)</f>
        <v>789</v>
      </c>
      <c r="E19" s="176">
        <f>ROUND('Tabulka č. 4'!E19/'Pomocná k 4a'!$C$11*1000,0)</f>
        <v>805</v>
      </c>
      <c r="F19" s="177">
        <f t="shared" si="0"/>
        <v>102</v>
      </c>
      <c r="G19" s="178">
        <f>ROUND('Tabulka č. 4'!G19/'Pomocná k 4a'!$B$12*1000,0)</f>
        <v>787</v>
      </c>
      <c r="H19" s="156">
        <f>ROUND('Tabulka č. 4'!H19/'Pomocná k 4a'!$C$12*1000,0)</f>
        <v>769</v>
      </c>
      <c r="I19" s="177">
        <f t="shared" si="1"/>
        <v>97.7</v>
      </c>
      <c r="J19" s="178">
        <f>ROUND('Tabulka č. 4'!J19/'Pomocná k 4a'!$B$13*1000,0)</f>
        <v>741</v>
      </c>
      <c r="K19" s="156">
        <f>ROUND('Tabulka č. 4'!K19/'Pomocná k 4a'!$C$13*1000,0)</f>
        <v>764</v>
      </c>
      <c r="L19" s="177">
        <f t="shared" si="2"/>
        <v>103.1</v>
      </c>
      <c r="M19" s="178">
        <f>ROUND('Tabulka č. 4'!M19/'Pomocná k 4a'!$B$14*1000,0)</f>
        <v>1163</v>
      </c>
      <c r="N19" s="156">
        <f>ROUND('Tabulka č. 4'!N19/'Pomocná k 4a'!$C$14*1000,0)</f>
        <v>1203</v>
      </c>
      <c r="O19" s="177">
        <f t="shared" si="3"/>
        <v>103.4</v>
      </c>
      <c r="P19" s="178">
        <f>ROUND('Tabulka č. 4'!P19/'Pomocná k 4a'!$B$15*1000,0)</f>
        <v>503</v>
      </c>
      <c r="Q19" s="156">
        <f>ROUND('Tabulka č. 4'!Q19/'Pomocná k 4a'!$C$15*1000,0)</f>
        <v>509</v>
      </c>
      <c r="R19" s="177">
        <f t="shared" si="4"/>
        <v>101.2</v>
      </c>
      <c r="S19" s="178">
        <f>ROUND('Tabulka č. 4'!S19/'Pomocná k 4a'!$B$16*1000,0)</f>
        <v>934</v>
      </c>
      <c r="T19" s="156">
        <f>ROUND('Tabulka č. 4'!T19/'Pomocná k 4a'!$C$16*1000,0)</f>
        <v>919</v>
      </c>
      <c r="U19" s="177">
        <f t="shared" si="5"/>
        <v>98.4</v>
      </c>
      <c r="V19" s="178">
        <f>ROUND('Tabulka č. 4'!V19/'Pomocná k 4a'!$B$17*1000,0)</f>
        <v>846</v>
      </c>
      <c r="W19" s="156">
        <f>ROUND('Tabulka č. 4'!W19/'Pomocná k 4a'!$C$17*1000,0)</f>
        <v>848</v>
      </c>
      <c r="X19" s="177">
        <f t="shared" si="6"/>
        <v>100.2</v>
      </c>
      <c r="Y19" s="482"/>
      <c r="Z19" s="227"/>
      <c r="AA19" s="228"/>
      <c r="AB19" s="276">
        <f>ROUND('Tabulka č. 4'!AB19/'Pomocná k 4a'!$B$19*1000,0)</f>
        <v>873</v>
      </c>
      <c r="AC19" s="156">
        <f>ROUND('Tabulka č. 4'!AC19/'Pomocná k 4a'!$C$19*1000,0)</f>
        <v>880</v>
      </c>
      <c r="AD19" s="177">
        <f t="shared" si="7"/>
        <v>100.8</v>
      </c>
      <c r="AE19" s="276">
        <f>ROUND('Tabulka č. 4'!AE19/'Pomocná k 4a'!$B$20*1000,0)</f>
        <v>824</v>
      </c>
      <c r="AF19" s="156">
        <f>ROUND('Tabulka č. 4'!AF19/'Pomocná k 4a'!$C$20*1000,0)</f>
        <v>837</v>
      </c>
      <c r="AG19" s="180">
        <f t="shared" si="8"/>
        <v>101.6</v>
      </c>
    </row>
    <row r="20" spans="1:33">
      <c r="A20" s="8"/>
      <c r="B20" s="334" t="s">
        <v>144</v>
      </c>
      <c r="C20" s="33"/>
      <c r="D20" s="175"/>
      <c r="E20" s="176"/>
      <c r="F20" s="177"/>
      <c r="G20" s="178"/>
      <c r="H20" s="156"/>
      <c r="I20" s="177"/>
      <c r="J20" s="178"/>
      <c r="K20" s="156"/>
      <c r="L20" s="177"/>
      <c r="M20" s="178"/>
      <c r="N20" s="156"/>
      <c r="O20" s="177"/>
      <c r="P20" s="178"/>
      <c r="Q20" s="156"/>
      <c r="R20" s="177"/>
      <c r="S20" s="178"/>
      <c r="T20" s="156"/>
      <c r="U20" s="177"/>
      <c r="V20" s="178"/>
      <c r="W20" s="156"/>
      <c r="X20" s="177"/>
      <c r="Y20" s="482"/>
      <c r="Z20" s="227"/>
      <c r="AA20" s="228"/>
      <c r="AB20" s="276"/>
      <c r="AC20" s="156"/>
      <c r="AD20" s="177"/>
      <c r="AE20" s="276"/>
      <c r="AF20" s="156"/>
      <c r="AG20" s="180"/>
    </row>
    <row r="21" spans="1:33">
      <c r="A21" s="88" t="s">
        <v>55</v>
      </c>
      <c r="B21" s="334" t="s">
        <v>154</v>
      </c>
      <c r="C21" s="33" t="s">
        <v>46</v>
      </c>
      <c r="D21" s="175">
        <f>ROUND('Tabulka č. 4'!D21/'Pomocná k 4a'!$B$11*1000,0)</f>
        <v>582</v>
      </c>
      <c r="E21" s="176">
        <f>ROUND('Tabulka č. 4'!E21/'Pomocná k 4a'!$C$11*1000,0)</f>
        <v>590</v>
      </c>
      <c r="F21" s="177">
        <f t="shared" si="0"/>
        <v>101.4</v>
      </c>
      <c r="G21" s="178">
        <f>ROUND('Tabulka č. 4'!G21/'Pomocná k 4a'!$B$12*1000,0)</f>
        <v>600</v>
      </c>
      <c r="H21" s="156">
        <f>ROUND('Tabulka č. 4'!H21/'Pomocná k 4a'!$C$12*1000,0)</f>
        <v>586</v>
      </c>
      <c r="I21" s="177">
        <f t="shared" si="1"/>
        <v>97.7</v>
      </c>
      <c r="J21" s="178">
        <f>ROUND('Tabulka č. 4'!J21/'Pomocná k 4a'!$B$13*1000,0)</f>
        <v>585</v>
      </c>
      <c r="K21" s="156">
        <f>ROUND('Tabulka č. 4'!K21/'Pomocná k 4a'!$C$13*1000,0)</f>
        <v>603</v>
      </c>
      <c r="L21" s="177">
        <f t="shared" si="2"/>
        <v>103.1</v>
      </c>
      <c r="M21" s="178">
        <f>ROUND('Tabulka č. 4'!M21/'Pomocná k 4a'!$B$14*1000,0)</f>
        <v>839</v>
      </c>
      <c r="N21" s="156">
        <f>ROUND('Tabulka č. 4'!N21/'Pomocná k 4a'!$C$14*1000,0)</f>
        <v>860</v>
      </c>
      <c r="O21" s="177">
        <f t="shared" si="3"/>
        <v>102.5</v>
      </c>
      <c r="P21" s="178">
        <f>ROUND('Tabulka č. 4'!P21/'Pomocná k 4a'!$B$15*1000,0)</f>
        <v>327</v>
      </c>
      <c r="Q21" s="156">
        <f>ROUND('Tabulka č. 4'!Q21/'Pomocná k 4a'!$C$15*1000,0)</f>
        <v>333</v>
      </c>
      <c r="R21" s="177">
        <f t="shared" si="4"/>
        <v>101.8</v>
      </c>
      <c r="S21" s="178">
        <f>ROUND('Tabulka č. 4'!S21/'Pomocná k 4a'!$B$16*1000,0)</f>
        <v>707</v>
      </c>
      <c r="T21" s="156">
        <f>ROUND('Tabulka č. 4'!T21/'Pomocná k 4a'!$C$16*1000,0)</f>
        <v>695</v>
      </c>
      <c r="U21" s="177">
        <f t="shared" si="5"/>
        <v>98.3</v>
      </c>
      <c r="V21" s="178">
        <f>ROUND('Tabulka č. 4'!V21/'Pomocná k 4a'!$B$17*1000,0)</f>
        <v>664</v>
      </c>
      <c r="W21" s="156">
        <f>ROUND('Tabulka č. 4'!W21/'Pomocná k 4a'!$C$17*1000,0)</f>
        <v>665</v>
      </c>
      <c r="X21" s="177">
        <f t="shared" si="6"/>
        <v>100.2</v>
      </c>
      <c r="Y21" s="482"/>
      <c r="Z21" s="227"/>
      <c r="AA21" s="228"/>
      <c r="AB21" s="276">
        <f>ROUND('Tabulka č. 4'!AB21/'Pomocná k 4a'!$B$19*1000,0)</f>
        <v>662</v>
      </c>
      <c r="AC21" s="156">
        <f>ROUND('Tabulka č. 4'!AC21/'Pomocná k 4a'!$C$19*1000,0)</f>
        <v>666</v>
      </c>
      <c r="AD21" s="177">
        <f t="shared" si="7"/>
        <v>100.6</v>
      </c>
      <c r="AE21" s="276">
        <f>ROUND('Tabulka č. 4'!AE21/'Pomocná k 4a'!$B$20*1000,0)</f>
        <v>615</v>
      </c>
      <c r="AF21" s="156">
        <f>ROUND('Tabulka č. 4'!AF21/'Pomocná k 4a'!$C$20*1000,0)</f>
        <v>622</v>
      </c>
      <c r="AG21" s="180">
        <f t="shared" si="8"/>
        <v>101.1</v>
      </c>
    </row>
    <row r="22" spans="1:33">
      <c r="A22" s="88" t="s">
        <v>56</v>
      </c>
      <c r="B22" s="334" t="s">
        <v>155</v>
      </c>
      <c r="C22" s="33" t="s">
        <v>46</v>
      </c>
      <c r="D22" s="175">
        <f>ROUND('Tabulka č. 4'!D22/'Pomocná k 4a'!$B$11*1000,0)</f>
        <v>164</v>
      </c>
      <c r="E22" s="176">
        <f>ROUND('Tabulka č. 4'!E22/'Pomocná k 4a'!$C$11*1000,0)</f>
        <v>170</v>
      </c>
      <c r="F22" s="177">
        <f t="shared" si="0"/>
        <v>103.7</v>
      </c>
      <c r="G22" s="178">
        <f>ROUND('Tabulka č. 4'!G22/'Pomocná k 4a'!$B$12*1000,0)</f>
        <v>145</v>
      </c>
      <c r="H22" s="156">
        <f>ROUND('Tabulka č. 4'!H22/'Pomocná k 4a'!$C$12*1000,0)</f>
        <v>141</v>
      </c>
      <c r="I22" s="177">
        <f t="shared" si="1"/>
        <v>97.2</v>
      </c>
      <c r="J22" s="178">
        <f>ROUND('Tabulka č. 4'!J22/'Pomocná k 4a'!$B$13*1000,0)</f>
        <v>150</v>
      </c>
      <c r="K22" s="156">
        <f>ROUND('Tabulka č. 4'!K22/'Pomocná k 4a'!$C$13*1000,0)</f>
        <v>155</v>
      </c>
      <c r="L22" s="177">
        <f t="shared" si="2"/>
        <v>103.3</v>
      </c>
      <c r="M22" s="178">
        <f>ROUND('Tabulka č. 4'!M22/'Pomocná k 4a'!$B$14*1000,0)</f>
        <v>274</v>
      </c>
      <c r="N22" s="156">
        <f>ROUND('Tabulka č. 4'!N22/'Pomocná k 4a'!$C$14*1000,0)</f>
        <v>292</v>
      </c>
      <c r="O22" s="177">
        <f t="shared" si="3"/>
        <v>106.6</v>
      </c>
      <c r="P22" s="178">
        <f>ROUND('Tabulka č. 4'!P22/'Pomocná k 4a'!$B$15*1000,0)</f>
        <v>118</v>
      </c>
      <c r="Q22" s="156">
        <f>ROUND('Tabulka č. 4'!Q22/'Pomocná k 4a'!$C$15*1000,0)</f>
        <v>118</v>
      </c>
      <c r="R22" s="177">
        <f t="shared" si="4"/>
        <v>100</v>
      </c>
      <c r="S22" s="178">
        <f>ROUND('Tabulka č. 4'!S22/'Pomocná k 4a'!$B$16*1000,0)</f>
        <v>178</v>
      </c>
      <c r="T22" s="156">
        <f>ROUND('Tabulka č. 4'!T22/'Pomocná k 4a'!$C$16*1000,0)</f>
        <v>175</v>
      </c>
      <c r="U22" s="177">
        <f t="shared" si="5"/>
        <v>98.3</v>
      </c>
      <c r="V22" s="178">
        <f>ROUND('Tabulka č. 4'!V22/'Pomocná k 4a'!$B$17*1000,0)</f>
        <v>126</v>
      </c>
      <c r="W22" s="156">
        <f>ROUND('Tabulka č. 4'!W22/'Pomocná k 4a'!$C$17*1000,0)</f>
        <v>126</v>
      </c>
      <c r="X22" s="177">
        <f t="shared" si="6"/>
        <v>100</v>
      </c>
      <c r="Y22" s="482"/>
      <c r="Z22" s="227"/>
      <c r="AA22" s="228"/>
      <c r="AB22" s="276">
        <f>ROUND('Tabulka č. 4'!AB22/'Pomocná k 4a'!$B$19*1000,0)</f>
        <v>174</v>
      </c>
      <c r="AC22" s="156">
        <f>ROUND('Tabulka č. 4'!AC22/'Pomocná k 4a'!$C$19*1000,0)</f>
        <v>177</v>
      </c>
      <c r="AD22" s="177">
        <f t="shared" si="7"/>
        <v>101.7</v>
      </c>
      <c r="AE22" s="276">
        <f>ROUND('Tabulka č. 4'!AE22/'Pomocná k 4a'!$B$20*1000,0)</f>
        <v>168</v>
      </c>
      <c r="AF22" s="156">
        <f>ROUND('Tabulka č. 4'!AF22/'Pomocná k 4a'!$C$20*1000,0)</f>
        <v>173</v>
      </c>
      <c r="AG22" s="180">
        <f t="shared" si="8"/>
        <v>103</v>
      </c>
    </row>
    <row r="23" spans="1:33">
      <c r="A23" s="88" t="s">
        <v>113</v>
      </c>
      <c r="B23" s="334" t="s">
        <v>156</v>
      </c>
      <c r="C23" s="33" t="s">
        <v>46</v>
      </c>
      <c r="D23" s="175">
        <f>ROUND('Tabulka č. 4'!D23/'Pomocná k 4a'!$B$11*1000,0)</f>
        <v>0</v>
      </c>
      <c r="E23" s="176">
        <f>ROUND('Tabulka č. 4'!E23/'Pomocná k 4a'!$C$11*1000,0)</f>
        <v>0</v>
      </c>
      <c r="F23" s="177"/>
      <c r="G23" s="178">
        <f>ROUND('Tabulka č. 4'!G23/'Pomocná k 4a'!$B$12*1000,0)</f>
        <v>0</v>
      </c>
      <c r="H23" s="156">
        <f>ROUND('Tabulka č. 4'!H23/'Pomocná k 4a'!$C$12*1000,0)</f>
        <v>0</v>
      </c>
      <c r="I23" s="177"/>
      <c r="J23" s="178">
        <f>ROUND('Tabulka č. 4'!J23/'Pomocná k 4a'!$B$13*1000,0)</f>
        <v>0</v>
      </c>
      <c r="K23" s="156">
        <f>ROUND('Tabulka č. 4'!K23/'Pomocná k 4a'!$C$13*1000,0)</f>
        <v>0</v>
      </c>
      <c r="L23" s="177"/>
      <c r="M23" s="178">
        <f>ROUND('Tabulka č. 4'!M23/'Pomocná k 4a'!$B$14*1000,0)</f>
        <v>0</v>
      </c>
      <c r="N23" s="156">
        <f>ROUND('Tabulka č. 4'!N23/'Pomocná k 4a'!$C$14*1000,0)</f>
        <v>0</v>
      </c>
      <c r="O23" s="177"/>
      <c r="P23" s="178">
        <f>ROUND('Tabulka č. 4'!P23/'Pomocná k 4a'!$B$15*1000,0)</f>
        <v>0</v>
      </c>
      <c r="Q23" s="156">
        <f>ROUND('Tabulka č. 4'!Q23/'Pomocná k 4a'!$C$15*1000,0)</f>
        <v>0</v>
      </c>
      <c r="R23" s="177"/>
      <c r="S23" s="178">
        <f>ROUND('Tabulka č. 4'!S23/'Pomocná k 4a'!$B$16*1000,0)</f>
        <v>0</v>
      </c>
      <c r="T23" s="156">
        <f>ROUND('Tabulka č. 4'!T23/'Pomocná k 4a'!$C$16*1000,0)</f>
        <v>0</v>
      </c>
      <c r="U23" s="177"/>
      <c r="V23" s="178">
        <f>ROUND('Tabulka č. 4'!V23/'Pomocná k 4a'!$B$17*1000,0)</f>
        <v>0</v>
      </c>
      <c r="W23" s="156">
        <f>ROUND('Tabulka č. 4'!W23/'Pomocná k 4a'!$C$17*1000,0)</f>
        <v>0</v>
      </c>
      <c r="X23" s="177"/>
      <c r="Y23" s="482"/>
      <c r="Z23" s="227"/>
      <c r="AA23" s="228"/>
      <c r="AB23" s="276">
        <f>ROUND('Tabulka č. 4'!AB23/'Pomocná k 4a'!$B$19*1000,0)</f>
        <v>0</v>
      </c>
      <c r="AC23" s="156">
        <f>ROUND('Tabulka č. 4'!AC23/'Pomocná k 4a'!$C$19*1000,0)</f>
        <v>0</v>
      </c>
      <c r="AD23" s="177"/>
      <c r="AE23" s="276">
        <f>ROUND('Tabulka č. 4'!AE23/'Pomocná k 4a'!$B$20*1000,0)</f>
        <v>0</v>
      </c>
      <c r="AF23" s="156">
        <f>ROUND('Tabulka č. 4'!AF23/'Pomocná k 4a'!$C$20*1000,0)</f>
        <v>0</v>
      </c>
      <c r="AG23" s="180"/>
    </row>
    <row r="24" spans="1:33">
      <c r="A24" s="88" t="s">
        <v>114</v>
      </c>
      <c r="B24" s="334" t="s">
        <v>157</v>
      </c>
      <c r="C24" s="33" t="s">
        <v>46</v>
      </c>
      <c r="D24" s="175">
        <f>ROUND('Tabulka č. 4'!D24/'Pomocná k 4a'!$B$11*1000,0)</f>
        <v>43</v>
      </c>
      <c r="E24" s="176">
        <f>ROUND('Tabulka č. 4'!E24/'Pomocná k 4a'!$C$11*1000,0)</f>
        <v>44</v>
      </c>
      <c r="F24" s="177">
        <f t="shared" si="0"/>
        <v>102.3</v>
      </c>
      <c r="G24" s="178">
        <f>ROUND('Tabulka č. 4'!G24/'Pomocná k 4a'!$B$12*1000,0)</f>
        <v>43</v>
      </c>
      <c r="H24" s="156">
        <f>ROUND('Tabulka č. 4'!H24/'Pomocná k 4a'!$C$12*1000,0)</f>
        <v>42</v>
      </c>
      <c r="I24" s="177">
        <f t="shared" si="1"/>
        <v>97.7</v>
      </c>
      <c r="J24" s="178">
        <f>ROUND('Tabulka č. 4'!J24/'Pomocná k 4a'!$B$13*1000,0)</f>
        <v>5</v>
      </c>
      <c r="K24" s="156">
        <f>ROUND('Tabulka č. 4'!K24/'Pomocná k 4a'!$C$13*1000,0)</f>
        <v>5</v>
      </c>
      <c r="L24" s="177">
        <f t="shared" si="2"/>
        <v>100</v>
      </c>
      <c r="M24" s="178">
        <f>ROUND('Tabulka č. 4'!M24/'Pomocná k 4a'!$B$14*1000,0)</f>
        <v>51</v>
      </c>
      <c r="N24" s="156">
        <f>ROUND('Tabulka č. 4'!N24/'Pomocná k 4a'!$C$14*1000,0)</f>
        <v>51</v>
      </c>
      <c r="O24" s="177">
        <f>ROUND(N24/M24*100,1)</f>
        <v>100</v>
      </c>
      <c r="P24" s="178">
        <f>ROUND('Tabulka č. 4'!P24/'Pomocná k 4a'!$B$15*1000,0)</f>
        <v>58</v>
      </c>
      <c r="Q24" s="156">
        <f>ROUND('Tabulka č. 4'!Q24/'Pomocná k 4a'!$C$15*1000,0)</f>
        <v>57</v>
      </c>
      <c r="R24" s="177">
        <f t="shared" si="4"/>
        <v>98.3</v>
      </c>
      <c r="S24" s="178">
        <f>ROUND('Tabulka č. 4'!S24/'Pomocná k 4a'!$B$16*1000,0)</f>
        <v>49</v>
      </c>
      <c r="T24" s="156">
        <f>ROUND('Tabulka č. 4'!T24/'Pomocná k 4a'!$C$16*1000,0)</f>
        <v>48</v>
      </c>
      <c r="U24" s="177">
        <f t="shared" si="5"/>
        <v>98</v>
      </c>
      <c r="V24" s="178">
        <f>ROUND('Tabulka č. 4'!V24/'Pomocná k 4a'!$B$17*1000,0)</f>
        <v>56</v>
      </c>
      <c r="W24" s="156">
        <f>ROUND('Tabulka č. 4'!W24/'Pomocná k 4a'!$C$17*1000,0)</f>
        <v>56</v>
      </c>
      <c r="X24" s="177">
        <f t="shared" si="6"/>
        <v>100</v>
      </c>
      <c r="Y24" s="482"/>
      <c r="Z24" s="227"/>
      <c r="AA24" s="228"/>
      <c r="AB24" s="276">
        <f>ROUND('Tabulka č. 4'!AB24/'Pomocná k 4a'!$B$19*1000,0)</f>
        <v>37</v>
      </c>
      <c r="AC24" s="156">
        <f>ROUND('Tabulka č. 4'!AC24/'Pomocná k 4a'!$C$19*1000,0)</f>
        <v>37</v>
      </c>
      <c r="AD24" s="177">
        <f t="shared" si="7"/>
        <v>100</v>
      </c>
      <c r="AE24" s="276">
        <f>ROUND('Tabulka č. 4'!AE24/'Pomocná k 4a'!$B$20*1000,0)</f>
        <v>41</v>
      </c>
      <c r="AF24" s="156">
        <f>ROUND('Tabulka č. 4'!AF24/'Pomocná k 4a'!$C$20*1000,0)</f>
        <v>41</v>
      </c>
      <c r="AG24" s="180">
        <f t="shared" si="8"/>
        <v>100</v>
      </c>
    </row>
    <row r="25" spans="1:33">
      <c r="A25" s="89" t="s">
        <v>14</v>
      </c>
      <c r="B25" s="333" t="s">
        <v>158</v>
      </c>
      <c r="C25" s="33" t="s">
        <v>46</v>
      </c>
      <c r="D25" s="175">
        <f>ROUND('Tabulka č. 4'!D25/'Pomocná k 4a'!$B$11*1000,0)</f>
        <v>176</v>
      </c>
      <c r="E25" s="176">
        <f>ROUND('Tabulka č. 4'!E25/'Pomocná k 4a'!$C$11*1000,0)</f>
        <v>178</v>
      </c>
      <c r="F25" s="177">
        <f t="shared" si="0"/>
        <v>101.1</v>
      </c>
      <c r="G25" s="178">
        <f>ROUND('Tabulka č. 4'!G25/'Pomocná k 4a'!$B$12*1000,0)</f>
        <v>127</v>
      </c>
      <c r="H25" s="156">
        <f>ROUND('Tabulka č. 4'!H25/'Pomocná k 4a'!$C$12*1000,0)</f>
        <v>128</v>
      </c>
      <c r="I25" s="177">
        <f t="shared" si="1"/>
        <v>100.8</v>
      </c>
      <c r="J25" s="178">
        <f>ROUND('Tabulka č. 4'!J25/'Pomocná k 4a'!$B$13*1000,0)</f>
        <v>98</v>
      </c>
      <c r="K25" s="156">
        <f>ROUND('Tabulka č. 4'!K25/'Pomocná k 4a'!$C$13*1000,0)</f>
        <v>101</v>
      </c>
      <c r="L25" s="177">
        <f t="shared" si="2"/>
        <v>103.1</v>
      </c>
      <c r="M25" s="178">
        <f>ROUND('Tabulka č. 4'!M25/'Pomocná k 4a'!$B$14*1000,0)</f>
        <v>75</v>
      </c>
      <c r="N25" s="156">
        <f>ROUND('Tabulka č. 4'!N25/'Pomocná k 4a'!$C$14*1000,0)</f>
        <v>80</v>
      </c>
      <c r="O25" s="177">
        <f>ROUND(N25/M25*100,1)</f>
        <v>106.7</v>
      </c>
      <c r="P25" s="178">
        <f>ROUND('Tabulka č. 4'!P25/'Pomocná k 4a'!$B$15*1000,0)</f>
        <v>146</v>
      </c>
      <c r="Q25" s="156">
        <f>ROUND('Tabulka č. 4'!Q25/'Pomocná k 4a'!$C$15*1000,0)</f>
        <v>150</v>
      </c>
      <c r="R25" s="177">
        <f t="shared" si="4"/>
        <v>102.7</v>
      </c>
      <c r="S25" s="178">
        <f>ROUND('Tabulka č. 4'!S25/'Pomocná k 4a'!$B$16*1000,0)</f>
        <v>108</v>
      </c>
      <c r="T25" s="156">
        <f>ROUND('Tabulka č. 4'!T25/'Pomocná k 4a'!$C$16*1000,0)</f>
        <v>111</v>
      </c>
      <c r="U25" s="177">
        <f t="shared" si="5"/>
        <v>102.8</v>
      </c>
      <c r="V25" s="178">
        <f>ROUND('Tabulka č. 4'!V25/'Pomocná k 4a'!$B$17*1000,0)</f>
        <v>76</v>
      </c>
      <c r="W25" s="156">
        <f>ROUND('Tabulka č. 4'!W25/'Pomocná k 4a'!$C$17*1000,0)</f>
        <v>76</v>
      </c>
      <c r="X25" s="177">
        <f t="shared" si="6"/>
        <v>100</v>
      </c>
      <c r="Y25" s="482"/>
      <c r="Z25" s="227"/>
      <c r="AA25" s="228"/>
      <c r="AB25" s="276">
        <f>ROUND('Tabulka č. 4'!AB25/'Pomocná k 4a'!$B$19*1000,0)</f>
        <v>101</v>
      </c>
      <c r="AC25" s="156">
        <f>ROUND('Tabulka č. 4'!AC25/'Pomocná k 4a'!$C$19*1000,0)</f>
        <v>104</v>
      </c>
      <c r="AD25" s="177">
        <f t="shared" si="7"/>
        <v>103</v>
      </c>
      <c r="AE25" s="276">
        <f>ROUND('Tabulka č. 4'!AE25/'Pomocná k 4a'!$B$20*1000,0)</f>
        <v>145</v>
      </c>
      <c r="AF25" s="156">
        <f>ROUND('Tabulka č. 4'!AF25/'Pomocná k 4a'!$C$20*1000,0)</f>
        <v>146</v>
      </c>
      <c r="AG25" s="180">
        <f t="shared" si="8"/>
        <v>100.7</v>
      </c>
    </row>
    <row r="26" spans="1:33">
      <c r="A26" s="88" t="s">
        <v>115</v>
      </c>
      <c r="B26" s="334" t="s">
        <v>127</v>
      </c>
      <c r="C26" s="33" t="s">
        <v>46</v>
      </c>
      <c r="D26" s="175">
        <f>ROUND('Tabulka č. 4'!D26/'Pomocná k 4a'!$B$11*1000,0)</f>
        <v>175</v>
      </c>
      <c r="E26" s="176">
        <f>ROUND('Tabulka č. 4'!E26/'Pomocná k 4a'!$C$11*1000,0)</f>
        <v>177</v>
      </c>
      <c r="F26" s="177">
        <f t="shared" si="0"/>
        <v>101.1</v>
      </c>
      <c r="G26" s="178">
        <f>ROUND('Tabulka č. 4'!G26/'Pomocná k 4a'!$B$12*1000,0)</f>
        <v>127</v>
      </c>
      <c r="H26" s="156">
        <f>ROUND('Tabulka č. 4'!H26/'Pomocná k 4a'!$C$12*1000,0)</f>
        <v>127</v>
      </c>
      <c r="I26" s="177">
        <f t="shared" si="1"/>
        <v>100</v>
      </c>
      <c r="J26" s="178">
        <f>ROUND('Tabulka č. 4'!J26/'Pomocná k 4a'!$B$13*1000,0)</f>
        <v>96</v>
      </c>
      <c r="K26" s="156">
        <f>ROUND('Tabulka č. 4'!K26/'Pomocná k 4a'!$C$13*1000,0)</f>
        <v>99</v>
      </c>
      <c r="L26" s="177">
        <f t="shared" si="2"/>
        <v>103.1</v>
      </c>
      <c r="M26" s="178">
        <f>ROUND('Tabulka č. 4'!M26/'Pomocná k 4a'!$B$14*1000,0)</f>
        <v>75</v>
      </c>
      <c r="N26" s="156">
        <f>ROUND('Tabulka č. 4'!N26/'Pomocná k 4a'!$C$14*1000,0)</f>
        <v>80</v>
      </c>
      <c r="O26" s="177">
        <f t="shared" si="3"/>
        <v>106.7</v>
      </c>
      <c r="P26" s="178">
        <f>ROUND('Tabulka č. 4'!P26/'Pomocná k 4a'!$B$15*1000,0)</f>
        <v>146</v>
      </c>
      <c r="Q26" s="156">
        <f>ROUND('Tabulka č. 4'!Q26/'Pomocná k 4a'!$C$15*1000,0)</f>
        <v>150</v>
      </c>
      <c r="R26" s="177">
        <f t="shared" si="4"/>
        <v>102.7</v>
      </c>
      <c r="S26" s="178">
        <f>ROUND('Tabulka č. 4'!S26/'Pomocná k 4a'!$B$16*1000,0)</f>
        <v>106</v>
      </c>
      <c r="T26" s="156">
        <f>ROUND('Tabulka č. 4'!T26/'Pomocná k 4a'!$C$16*1000,0)</f>
        <v>110</v>
      </c>
      <c r="U26" s="177">
        <f t="shared" si="5"/>
        <v>103.8</v>
      </c>
      <c r="V26" s="178">
        <f>ROUND('Tabulka č. 4'!V26/'Pomocná k 4a'!$B$17*1000,0)</f>
        <v>62</v>
      </c>
      <c r="W26" s="156">
        <f>ROUND('Tabulka č. 4'!W26/'Pomocná k 4a'!$C$17*1000,0)</f>
        <v>62</v>
      </c>
      <c r="X26" s="177">
        <f t="shared" si="6"/>
        <v>100</v>
      </c>
      <c r="Y26" s="482"/>
      <c r="Z26" s="227"/>
      <c r="AA26" s="228"/>
      <c r="AB26" s="276">
        <f>ROUND('Tabulka č. 4'!AB26/'Pomocná k 4a'!$B$19*1000,0)</f>
        <v>99</v>
      </c>
      <c r="AC26" s="156">
        <f>ROUND('Tabulka č. 4'!AC26/'Pomocná k 4a'!$C$19*1000,0)</f>
        <v>101</v>
      </c>
      <c r="AD26" s="177">
        <f t="shared" si="7"/>
        <v>102</v>
      </c>
      <c r="AE26" s="276">
        <f>ROUND('Tabulka č. 4'!AE26/'Pomocná k 4a'!$B$20*1000,0)</f>
        <v>143</v>
      </c>
      <c r="AF26" s="156">
        <f>ROUND('Tabulka č. 4'!AF26/'Pomocná k 4a'!$C$20*1000,0)</f>
        <v>145</v>
      </c>
      <c r="AG26" s="180">
        <f t="shared" si="8"/>
        <v>101.4</v>
      </c>
    </row>
    <row r="27" spans="1:33">
      <c r="A27" s="89" t="s">
        <v>15</v>
      </c>
      <c r="B27" s="333" t="s">
        <v>159</v>
      </c>
      <c r="C27" s="33" t="s">
        <v>46</v>
      </c>
      <c r="D27" s="175">
        <f>ROUND('Tabulka č. 4'!D27/'Pomocná k 4a'!$B$11*1000,0)</f>
        <v>1874</v>
      </c>
      <c r="E27" s="176">
        <f>ROUND('Tabulka č. 4'!E27/'Pomocná k 4a'!$C$11*1000,0)</f>
        <v>1906</v>
      </c>
      <c r="F27" s="177">
        <f t="shared" si="0"/>
        <v>101.7</v>
      </c>
      <c r="G27" s="178">
        <f>ROUND('Tabulka č. 4'!G27/'Pomocná k 4a'!$B$12*1000,0)</f>
        <v>1672</v>
      </c>
      <c r="H27" s="156">
        <f>ROUND('Tabulka č. 4'!H27/'Pomocná k 4a'!$C$12*1000,0)</f>
        <v>1640</v>
      </c>
      <c r="I27" s="177">
        <f t="shared" si="1"/>
        <v>98.1</v>
      </c>
      <c r="J27" s="178">
        <f>ROUND('Tabulka č. 4'!J27/'Pomocná k 4a'!$B$13*1000,0)</f>
        <v>1613</v>
      </c>
      <c r="K27" s="156">
        <f>ROUND('Tabulka č. 4'!K27/'Pomocná k 4a'!$C$13*1000,0)</f>
        <v>1663</v>
      </c>
      <c r="L27" s="177">
        <f t="shared" si="2"/>
        <v>103.1</v>
      </c>
      <c r="M27" s="178">
        <f>ROUND('Tabulka č. 4'!M27/'Pomocná k 4a'!$B$14*1000,0)</f>
        <v>1915</v>
      </c>
      <c r="N27" s="156">
        <f>ROUND('Tabulka č. 4'!N27/'Pomocná k 4a'!$C$14*1000,0)</f>
        <v>1982</v>
      </c>
      <c r="O27" s="177">
        <f t="shared" si="3"/>
        <v>103.5</v>
      </c>
      <c r="P27" s="178">
        <f>ROUND('Tabulka č. 4'!P27/'Pomocná k 4a'!$B$15*1000,0)</f>
        <v>1394</v>
      </c>
      <c r="Q27" s="156">
        <f>ROUND('Tabulka č. 4'!Q27/'Pomocná k 4a'!$C$15*1000,0)</f>
        <v>1440</v>
      </c>
      <c r="R27" s="177">
        <f t="shared" si="4"/>
        <v>103.3</v>
      </c>
      <c r="S27" s="178">
        <f>ROUND('Tabulka č. 4'!S27/'Pomocná k 4a'!$B$16*1000,0)</f>
        <v>1806</v>
      </c>
      <c r="T27" s="156">
        <f>ROUND('Tabulka č. 4'!T27/'Pomocná k 4a'!$C$16*1000,0)</f>
        <v>1775</v>
      </c>
      <c r="U27" s="177">
        <f t="shared" si="5"/>
        <v>98.3</v>
      </c>
      <c r="V27" s="178">
        <f>ROUND('Tabulka č. 4'!V27/'Pomocná k 4a'!$B$17*1000,0)</f>
        <v>1748</v>
      </c>
      <c r="W27" s="156">
        <f>ROUND('Tabulka č. 4'!W27/'Pomocná k 4a'!$C$17*1000,0)</f>
        <v>1749</v>
      </c>
      <c r="X27" s="177">
        <f t="shared" si="6"/>
        <v>100.1</v>
      </c>
      <c r="Y27" s="482"/>
      <c r="Z27" s="227"/>
      <c r="AA27" s="228"/>
      <c r="AB27" s="276">
        <f>ROUND('Tabulka č. 4'!AB27/'Pomocná k 4a'!$B$19*1000,0)</f>
        <v>1731</v>
      </c>
      <c r="AC27" s="156">
        <f>ROUND('Tabulka č. 4'!AC27/'Pomocná k 4a'!$C$19*1000,0)</f>
        <v>1745</v>
      </c>
      <c r="AD27" s="177">
        <f t="shared" si="7"/>
        <v>100.8</v>
      </c>
      <c r="AE27" s="276">
        <f>ROUND('Tabulka č. 4'!AE27/'Pomocná k 4a'!$B$20*1000,0)</f>
        <v>1815</v>
      </c>
      <c r="AF27" s="156">
        <f>ROUND('Tabulka č. 4'!AF27/'Pomocná k 4a'!$C$20*1000,0)</f>
        <v>1837</v>
      </c>
      <c r="AG27" s="180">
        <f t="shared" si="8"/>
        <v>101.2</v>
      </c>
    </row>
    <row r="28" spans="1:33" ht="24">
      <c r="A28" s="88" t="s">
        <v>69</v>
      </c>
      <c r="B28" s="334" t="s">
        <v>160</v>
      </c>
      <c r="C28" s="33" t="s">
        <v>46</v>
      </c>
      <c r="D28" s="175">
        <f>ROUND('Tabulka č. 4'!D28/'Pomocná k 4a'!$B$11*1000,0)</f>
        <v>71</v>
      </c>
      <c r="E28" s="176">
        <f>ROUND('Tabulka č. 4'!E28/'Pomocná k 4a'!$C$11*1000,0)</f>
        <v>79</v>
      </c>
      <c r="F28" s="177">
        <f t="shared" si="0"/>
        <v>111.3</v>
      </c>
      <c r="G28" s="178">
        <f>ROUND('Tabulka č. 4'!G28/'Pomocná k 4a'!$B$12*1000,0)</f>
        <v>16</v>
      </c>
      <c r="H28" s="156">
        <f>ROUND('Tabulka č. 4'!H28/'Pomocná k 4a'!$C$12*1000,0)</f>
        <v>15</v>
      </c>
      <c r="I28" s="177">
        <f t="shared" si="1"/>
        <v>93.8</v>
      </c>
      <c r="J28" s="178">
        <f>ROUND('Tabulka č. 4'!J28/'Pomocná k 4a'!$B$13*1000,0)</f>
        <v>110</v>
      </c>
      <c r="K28" s="156">
        <f>ROUND('Tabulka č. 4'!K28/'Pomocná k 4a'!$C$13*1000,0)</f>
        <v>113</v>
      </c>
      <c r="L28" s="177">
        <f t="shared" si="2"/>
        <v>102.7</v>
      </c>
      <c r="M28" s="178">
        <f>ROUND('Tabulka č. 4'!M28/'Pomocná k 4a'!$B$14*1000,0)</f>
        <v>41</v>
      </c>
      <c r="N28" s="156">
        <f>ROUND('Tabulka č. 4'!N28/'Pomocná k 4a'!$C$14*1000,0)</f>
        <v>43</v>
      </c>
      <c r="O28" s="177">
        <f t="shared" si="3"/>
        <v>104.9</v>
      </c>
      <c r="P28" s="178">
        <f>ROUND('Tabulka č. 4'!P28/'Pomocná k 4a'!$B$15*1000,0)</f>
        <v>58</v>
      </c>
      <c r="Q28" s="156">
        <f>ROUND('Tabulka č. 4'!Q28/'Pomocná k 4a'!$C$15*1000,0)</f>
        <v>72</v>
      </c>
      <c r="R28" s="177">
        <f t="shared" si="4"/>
        <v>124.1</v>
      </c>
      <c r="S28" s="178">
        <f>ROUND('Tabulka č. 4'!S28/'Pomocná k 4a'!$B$16*1000,0)</f>
        <v>87</v>
      </c>
      <c r="T28" s="156">
        <f>ROUND('Tabulka č. 4'!T28/'Pomocná k 4a'!$C$16*1000,0)</f>
        <v>93</v>
      </c>
      <c r="U28" s="177">
        <f t="shared" si="5"/>
        <v>106.9</v>
      </c>
      <c r="V28" s="178">
        <f>ROUND('Tabulka č. 4'!V28/'Pomocná k 4a'!$B$17*1000,0)</f>
        <v>182</v>
      </c>
      <c r="W28" s="156">
        <f>ROUND('Tabulka č. 4'!W28/'Pomocná k 4a'!$C$17*1000,0)</f>
        <v>183</v>
      </c>
      <c r="X28" s="177">
        <f t="shared" si="6"/>
        <v>100.5</v>
      </c>
      <c r="Y28" s="482"/>
      <c r="Z28" s="227"/>
      <c r="AA28" s="228"/>
      <c r="AB28" s="276">
        <f>ROUND('Tabulka č. 4'!AB28/'Pomocná k 4a'!$B$19*1000,0)</f>
        <v>83</v>
      </c>
      <c r="AC28" s="156">
        <f>ROUND('Tabulka č. 4'!AC28/'Pomocná k 4a'!$C$19*1000,0)</f>
        <v>86</v>
      </c>
      <c r="AD28" s="177">
        <f t="shared" si="7"/>
        <v>103.6</v>
      </c>
      <c r="AE28" s="276">
        <f>ROUND('Tabulka č. 4'!AE28/'Pomocná k 4a'!$B$20*1000,0)</f>
        <v>76</v>
      </c>
      <c r="AF28" s="156">
        <f>ROUND('Tabulka č. 4'!AF28/'Pomocná k 4a'!$C$20*1000,0)</f>
        <v>82</v>
      </c>
      <c r="AG28" s="180">
        <f t="shared" si="8"/>
        <v>107.9</v>
      </c>
    </row>
    <row r="29" spans="1:33" ht="48">
      <c r="A29" s="8" t="s">
        <v>24</v>
      </c>
      <c r="B29" s="333" t="s">
        <v>161</v>
      </c>
      <c r="C29" s="33" t="s">
        <v>46</v>
      </c>
      <c r="D29" s="175">
        <f>ROUND('Tabulka č. 4'!D29/'Pomocná k 4a'!$B$11*1000,0)</f>
        <v>7</v>
      </c>
      <c r="E29" s="176">
        <f>ROUND('Tabulka č. 4'!E29/'Pomocná k 4a'!$C$11*1000,0)</f>
        <v>8</v>
      </c>
      <c r="F29" s="177">
        <f>ROUND(E29/D29*100,1)</f>
        <v>114.3</v>
      </c>
      <c r="G29" s="178">
        <f>ROUND('Tabulka č. 4'!G29/'Pomocná k 4a'!$B$12*1000,0)</f>
        <v>4</v>
      </c>
      <c r="H29" s="156">
        <f>ROUND('Tabulka č. 4'!H29/'Pomocná k 4a'!$C$12*1000,0)</f>
        <v>4</v>
      </c>
      <c r="I29" s="177">
        <f>ROUND(H29/G29*100,1)</f>
        <v>100</v>
      </c>
      <c r="J29" s="178">
        <f>ROUND('Tabulka č. 4'!J29/'Pomocná k 4a'!$B$13*1000,0)</f>
        <v>3</v>
      </c>
      <c r="K29" s="156">
        <f>ROUND('Tabulka č. 4'!K29/'Pomocná k 4a'!$C$13*1000,0)</f>
        <v>3</v>
      </c>
      <c r="L29" s="177">
        <f>ROUND(K29/J29*100,1)</f>
        <v>100</v>
      </c>
      <c r="M29" s="178">
        <f>ROUND('Tabulka č. 4'!M29/'Pomocná k 4a'!$B$14*1000,0)</f>
        <v>1</v>
      </c>
      <c r="N29" s="156">
        <f>ROUND('Tabulka č. 4'!N29/'Pomocná k 4a'!$C$14*1000,0)</f>
        <v>1</v>
      </c>
      <c r="O29" s="177">
        <f>ROUND(N29/M29*100,1)</f>
        <v>100</v>
      </c>
      <c r="P29" s="178">
        <f>ROUND('Tabulka č. 4'!P29/'Pomocná k 4a'!$B$15*1000,0)</f>
        <v>0</v>
      </c>
      <c r="Q29" s="156">
        <f>ROUND('Tabulka č. 4'!Q29/'Pomocná k 4a'!$C$15*1000,0)</f>
        <v>0</v>
      </c>
      <c r="R29" s="177"/>
      <c r="S29" s="178">
        <f>ROUND('Tabulka č. 4'!S29/'Pomocná k 4a'!$B$16*1000,0)</f>
        <v>1</v>
      </c>
      <c r="T29" s="156">
        <f>ROUND('Tabulka č. 4'!T29/'Pomocná k 4a'!$C$16*1000,0)</f>
        <v>1</v>
      </c>
      <c r="U29" s="177">
        <f>ROUND(T29/S29*100,1)</f>
        <v>100</v>
      </c>
      <c r="V29" s="178">
        <f>ROUND('Tabulka č. 4'!V29/'Pomocná k 4a'!$B$17*1000,0)</f>
        <v>2</v>
      </c>
      <c r="W29" s="156">
        <f>ROUND('Tabulka č. 4'!W29/'Pomocná k 4a'!$C$17*1000,0)</f>
        <v>3</v>
      </c>
      <c r="X29" s="177">
        <f>ROUND(W29/V29*100,1)</f>
        <v>150</v>
      </c>
      <c r="Y29" s="482"/>
      <c r="Z29" s="227"/>
      <c r="AA29" s="228"/>
      <c r="AB29" s="276">
        <f>ROUND('Tabulka č. 4'!AB29/'Pomocná k 4a'!$B$19*1000,0)</f>
        <v>2</v>
      </c>
      <c r="AC29" s="156">
        <f>ROUND('Tabulka č. 4'!AC29/'Pomocná k 4a'!$C$19*1000,0)</f>
        <v>2</v>
      </c>
      <c r="AD29" s="177">
        <f>ROUND(AC29/AB29*100,1)</f>
        <v>100</v>
      </c>
      <c r="AE29" s="276">
        <f>ROUND('Tabulka č. 4'!AE29/'Pomocná k 4a'!$B$20*1000,0)</f>
        <v>5</v>
      </c>
      <c r="AF29" s="156">
        <f>ROUND('Tabulka č. 4'!AF29/'Pomocná k 4a'!$C$20*1000,0)</f>
        <v>6</v>
      </c>
      <c r="AG29" s="180">
        <f>ROUND(AF29/AE29*100,1)</f>
        <v>120</v>
      </c>
    </row>
    <row r="30" spans="1:33" ht="24">
      <c r="A30" s="8" t="s">
        <v>28</v>
      </c>
      <c r="B30" s="333" t="s">
        <v>162</v>
      </c>
      <c r="C30" s="33" t="s">
        <v>46</v>
      </c>
      <c r="D30" s="175">
        <f>ROUND('Tabulka č. 4'!D30/'Pomocná k 4a'!$B$11*1000,0)</f>
        <v>0</v>
      </c>
      <c r="E30" s="176">
        <f>ROUND('Tabulka č. 4'!E30/'Pomocná k 4a'!$C$11*1000,0)</f>
        <v>0</v>
      </c>
      <c r="F30" s="177"/>
      <c r="G30" s="178">
        <f>ROUND('Tabulka č. 4'!G30/'Pomocná k 4a'!$B$12*1000,0)</f>
        <v>0</v>
      </c>
      <c r="H30" s="156">
        <f>ROUND('Tabulka č. 4'!H30/'Pomocná k 4a'!$C$12*1000,0)</f>
        <v>0</v>
      </c>
      <c r="I30" s="177"/>
      <c r="J30" s="178">
        <f>ROUND('Tabulka č. 4'!J30/'Pomocná k 4a'!$B$13*1000,0)</f>
        <v>0</v>
      </c>
      <c r="K30" s="156">
        <f>ROUND('Tabulka č. 4'!K30/'Pomocná k 4a'!$C$13*1000,0)</f>
        <v>0</v>
      </c>
      <c r="L30" s="177"/>
      <c r="M30" s="178">
        <f>ROUND('Tabulka č. 4'!M30/'Pomocná k 4a'!$B$14*1000,0)</f>
        <v>0</v>
      </c>
      <c r="N30" s="156">
        <f>ROUND('Tabulka č. 4'!N30/'Pomocná k 4a'!$C$14*1000,0)</f>
        <v>0</v>
      </c>
      <c r="O30" s="177"/>
      <c r="P30" s="178">
        <f>ROUND('Tabulka č. 4'!P30/'Pomocná k 4a'!$B$15*1000,0)</f>
        <v>0</v>
      </c>
      <c r="Q30" s="156">
        <f>ROUND('Tabulka č. 4'!Q30/'Pomocná k 4a'!$C$15*1000,0)</f>
        <v>0</v>
      </c>
      <c r="R30" s="177"/>
      <c r="S30" s="178">
        <f>ROUND('Tabulka č. 4'!S30/'Pomocná k 4a'!$B$16*1000,0)</f>
        <v>0</v>
      </c>
      <c r="T30" s="156">
        <f>ROUND('Tabulka č. 4'!T30/'Pomocná k 4a'!$C$16*1000,0)</f>
        <v>0</v>
      </c>
      <c r="U30" s="177"/>
      <c r="V30" s="178">
        <f>ROUND('Tabulka č. 4'!V30/'Pomocná k 4a'!$B$17*1000,0)</f>
        <v>0</v>
      </c>
      <c r="W30" s="156">
        <f>ROUND('Tabulka č. 4'!W30/'Pomocná k 4a'!$C$17*1000,0)</f>
        <v>0</v>
      </c>
      <c r="X30" s="177"/>
      <c r="Y30" s="482"/>
      <c r="Z30" s="227"/>
      <c r="AA30" s="228"/>
      <c r="AB30" s="276">
        <f>ROUND('Tabulka č. 4'!AB30/'Pomocná k 4a'!$B$19*1000,0)</f>
        <v>0</v>
      </c>
      <c r="AC30" s="156">
        <f>ROUND('Tabulka č. 4'!AC30/'Pomocná k 4a'!$C$19*1000,0)</f>
        <v>0</v>
      </c>
      <c r="AD30" s="177"/>
      <c r="AE30" s="276">
        <f>ROUND('Tabulka č. 4'!AE30/'Pomocná k 4a'!$B$20*1000,0)</f>
        <v>0</v>
      </c>
      <c r="AF30" s="156">
        <f>ROUND('Tabulka č. 4'!AF30/'Pomocná k 4a'!$C$20*1000,0)</f>
        <v>0</v>
      </c>
      <c r="AG30" s="180"/>
    </row>
    <row r="31" spans="1:33" ht="24">
      <c r="A31" s="8" t="s">
        <v>29</v>
      </c>
      <c r="B31" s="333" t="s">
        <v>164</v>
      </c>
      <c r="C31" s="33" t="s">
        <v>46</v>
      </c>
      <c r="D31" s="175">
        <f>ROUND('Tabulka č. 4'!D31/'Pomocná k 4a'!$B$11*1000,0)</f>
        <v>131</v>
      </c>
      <c r="E31" s="176">
        <f>ROUND('Tabulka č. 4'!E31/'Pomocná k 4a'!$C$11*1000,0)</f>
        <v>141</v>
      </c>
      <c r="F31" s="177">
        <f>ROUND(E31/D31*100,1)</f>
        <v>107.6</v>
      </c>
      <c r="G31" s="178">
        <f>ROUND('Tabulka č. 4'!G31/'Pomocná k 4a'!$B$12*1000,0)</f>
        <v>83</v>
      </c>
      <c r="H31" s="156">
        <f>ROUND('Tabulka č. 4'!H31/'Pomocná k 4a'!$C$12*1000,0)</f>
        <v>81</v>
      </c>
      <c r="I31" s="177">
        <f>ROUND(H31/G31*100,1)</f>
        <v>97.6</v>
      </c>
      <c r="J31" s="178">
        <f>ROUND('Tabulka č. 4'!J31/'Pomocná k 4a'!$B$13*1000,0)</f>
        <v>99</v>
      </c>
      <c r="K31" s="156">
        <f>ROUND('Tabulka č. 4'!K31/'Pomocná k 4a'!$C$13*1000,0)</f>
        <v>102</v>
      </c>
      <c r="L31" s="177">
        <f>ROUND(K31/J31*100,1)</f>
        <v>103</v>
      </c>
      <c r="M31" s="178">
        <f>ROUND('Tabulka č. 4'!M31/'Pomocná k 4a'!$B$14*1000,0)</f>
        <v>47</v>
      </c>
      <c r="N31" s="156">
        <f>ROUND('Tabulka č. 4'!N31/'Pomocná k 4a'!$C$14*1000,0)</f>
        <v>47</v>
      </c>
      <c r="O31" s="177">
        <f>ROUND(N31/M31*100,1)</f>
        <v>100</v>
      </c>
      <c r="P31" s="178">
        <f>ROUND('Tabulka č. 4'!P31/'Pomocná k 4a'!$B$15*1000,0)</f>
        <v>116</v>
      </c>
      <c r="Q31" s="156">
        <f>ROUND('Tabulka č. 4'!Q31/'Pomocná k 4a'!$C$15*1000,0)</f>
        <v>118</v>
      </c>
      <c r="R31" s="177">
        <f>ROUND(Q31/P31*100,1)</f>
        <v>101.7</v>
      </c>
      <c r="S31" s="178">
        <f>ROUND('Tabulka č. 4'!S31/'Pomocná k 4a'!$B$16*1000,0)</f>
        <v>86</v>
      </c>
      <c r="T31" s="156">
        <f>ROUND('Tabulka č. 4'!T31/'Pomocná k 4a'!$C$16*1000,0)</f>
        <v>94</v>
      </c>
      <c r="U31" s="177">
        <f>ROUND(T31/S31*100,1)</f>
        <v>109.3</v>
      </c>
      <c r="V31" s="178">
        <f>ROUND('Tabulka č. 4'!V31/'Pomocná k 4a'!$B$17*1000,0)</f>
        <v>45</v>
      </c>
      <c r="W31" s="156">
        <f>ROUND('Tabulka č. 4'!W31/'Pomocná k 4a'!$C$17*1000,0)</f>
        <v>45</v>
      </c>
      <c r="X31" s="177">
        <f>ROUND(W31/V31*100,1)</f>
        <v>100</v>
      </c>
      <c r="Y31" s="482"/>
      <c r="Z31" s="227"/>
      <c r="AA31" s="228"/>
      <c r="AB31" s="276">
        <f>ROUND('Tabulka č. 4'!AB31/'Pomocná k 4a'!$B$19*1000,0)</f>
        <v>80</v>
      </c>
      <c r="AC31" s="156">
        <f>ROUND('Tabulka č. 4'!AC31/'Pomocná k 4a'!$C$19*1000,0)</f>
        <v>82</v>
      </c>
      <c r="AD31" s="177">
        <f>ROUND(AC31/AB31*100,1)</f>
        <v>102.5</v>
      </c>
      <c r="AE31" s="276">
        <f>ROUND('Tabulka č. 4'!AE31/'Pomocná k 4a'!$B$20*1000,0)</f>
        <v>110</v>
      </c>
      <c r="AF31" s="156">
        <f>ROUND('Tabulka č. 4'!AF31/'Pomocná k 4a'!$C$20*1000,0)</f>
        <v>116</v>
      </c>
      <c r="AG31" s="180">
        <f>ROUND(AF31/AE31*100,1)</f>
        <v>105.5</v>
      </c>
    </row>
    <row r="32" spans="1:33" ht="48.75" thickBot="1">
      <c r="A32" s="110" t="s">
        <v>3</v>
      </c>
      <c r="B32" s="331" t="s">
        <v>163</v>
      </c>
      <c r="C32" s="35" t="s">
        <v>46</v>
      </c>
      <c r="D32" s="170">
        <f>ROUND('Tabulka č. 4'!D32/'Pomocná k 4a'!$B$11*1000,0)</f>
        <v>11988</v>
      </c>
      <c r="E32" s="181">
        <f>ROUND('Tabulka č. 4'!E32/'Pomocná k 4a'!$C$11*1000,0)</f>
        <v>12834</v>
      </c>
      <c r="F32" s="182">
        <f>ROUND(E32/D32*100,1)</f>
        <v>107.1</v>
      </c>
      <c r="G32" s="183">
        <f>ROUND('Tabulka č. 4'!G32/'Pomocná k 4a'!$B$12*1000,0)</f>
        <v>9336</v>
      </c>
      <c r="H32" s="171">
        <f>ROUND('Tabulka č. 4'!H32/'Pomocná k 4a'!$C$12*1000,0)</f>
        <v>10199</v>
      </c>
      <c r="I32" s="182">
        <f>ROUND(H32/G32*100,1)</f>
        <v>109.2</v>
      </c>
      <c r="J32" s="183">
        <f>ROUND('Tabulka č. 4'!J32/'Pomocná k 4a'!$B$13*1000,0)</f>
        <v>8721</v>
      </c>
      <c r="K32" s="171">
        <f>ROUND('Tabulka č. 4'!K32/'Pomocná k 4a'!$C$13*1000,0)</f>
        <v>8992</v>
      </c>
      <c r="L32" s="182">
        <f>ROUND(K32/J32*100,1)</f>
        <v>103.1</v>
      </c>
      <c r="M32" s="183">
        <f>ROUND('Tabulka č. 4'!M32/'Pomocná k 4a'!$B$14*1000,0)</f>
        <v>8745</v>
      </c>
      <c r="N32" s="171">
        <f>ROUND('Tabulka č. 4'!N32/'Pomocná k 4a'!$C$14*1000,0)</f>
        <v>9551</v>
      </c>
      <c r="O32" s="182">
        <f>ROUND(N32/M32*100,1)</f>
        <v>109.2</v>
      </c>
      <c r="P32" s="183">
        <f>ROUND('Tabulka č. 4'!P32/'Pomocná k 4a'!$B$15*1000,0)</f>
        <v>10896</v>
      </c>
      <c r="Q32" s="171">
        <f>ROUND('Tabulka č. 4'!Q32/'Pomocná k 4a'!$C$15*1000,0)</f>
        <v>11281</v>
      </c>
      <c r="R32" s="182">
        <f>ROUND(Q32/P32*100,1)</f>
        <v>103.5</v>
      </c>
      <c r="S32" s="183">
        <f>ROUND('Tabulka č. 4'!S32/'Pomocná k 4a'!$B$16*1000,0)</f>
        <v>9303</v>
      </c>
      <c r="T32" s="171">
        <f>ROUND('Tabulka č. 4'!T32/'Pomocná k 4a'!$C$16*1000,0)</f>
        <v>10023</v>
      </c>
      <c r="U32" s="182">
        <f>ROUND(T32/S32*100,1)</f>
        <v>107.7</v>
      </c>
      <c r="V32" s="183">
        <f>ROUND('Tabulka č. 4'!V32/'Pomocná k 4a'!$B$17*1000,0)</f>
        <v>8331</v>
      </c>
      <c r="W32" s="171">
        <f>ROUND('Tabulka č. 4'!W32/'Pomocná k 4a'!$C$17*1000,0)</f>
        <v>8427</v>
      </c>
      <c r="X32" s="182">
        <f>ROUND(W32/V32*100,1)</f>
        <v>101.2</v>
      </c>
      <c r="Y32" s="488"/>
      <c r="Z32" s="229"/>
      <c r="AA32" s="230"/>
      <c r="AB32" s="277">
        <f>ROUND('Tabulka č. 4'!AB32/'Pomocná k 4a'!$B$19*1000,0)</f>
        <v>9014</v>
      </c>
      <c r="AC32" s="171">
        <f>ROUND('Tabulka č. 4'!AC32/'Pomocná k 4a'!$C$19*1000,0)</f>
        <v>9578</v>
      </c>
      <c r="AD32" s="182">
        <f>ROUND(AC32/AB32*100,1)</f>
        <v>106.3</v>
      </c>
      <c r="AE32" s="277">
        <f>ROUND('Tabulka č. 4'!AE32/'Pomocná k 4a'!$B$20*1000,0)</f>
        <v>10753</v>
      </c>
      <c r="AF32" s="171">
        <f>ROUND('Tabulka č. 4'!AF32/'Pomocná k 4a'!$C$20*1000,0)</f>
        <v>11448</v>
      </c>
      <c r="AG32" s="172">
        <f>ROUND(AF32/AE32*100,1)</f>
        <v>106.5</v>
      </c>
    </row>
    <row r="33" spans="1:33" ht="18.75" customHeight="1" thickTop="1" thickBot="1">
      <c r="A33" s="103"/>
      <c r="B33" s="104"/>
      <c r="C33" s="105"/>
      <c r="D33" s="648" t="s">
        <v>70</v>
      </c>
      <c r="E33" s="649"/>
      <c r="F33" s="650"/>
      <c r="G33" s="648" t="s">
        <v>71</v>
      </c>
      <c r="H33" s="649"/>
      <c r="I33" s="650"/>
      <c r="J33" s="648" t="s">
        <v>72</v>
      </c>
      <c r="K33" s="649"/>
      <c r="L33" s="650"/>
      <c r="M33" s="648" t="s">
        <v>73</v>
      </c>
      <c r="N33" s="649"/>
      <c r="O33" s="650"/>
      <c r="P33" s="648" t="s">
        <v>74</v>
      </c>
      <c r="Q33" s="649"/>
      <c r="R33" s="650"/>
      <c r="S33" s="648" t="s">
        <v>75</v>
      </c>
      <c r="T33" s="649"/>
      <c r="U33" s="650"/>
      <c r="V33" s="648" t="s">
        <v>76</v>
      </c>
      <c r="W33" s="649"/>
      <c r="X33" s="650"/>
      <c r="Y33" s="648" t="s">
        <v>137</v>
      </c>
      <c r="Z33" s="649"/>
      <c r="AA33" s="650"/>
      <c r="AB33" s="648" t="s">
        <v>77</v>
      </c>
      <c r="AC33" s="649"/>
      <c r="AD33" s="650"/>
      <c r="AE33" s="648" t="s">
        <v>78</v>
      </c>
      <c r="AF33" s="649"/>
      <c r="AG33" s="650"/>
    </row>
    <row r="34" spans="1:33" ht="19.5" customHeight="1" thickTop="1">
      <c r="A34" s="116" t="s">
        <v>123</v>
      </c>
      <c r="B34" s="120" t="s">
        <v>8</v>
      </c>
      <c r="C34" s="118" t="s">
        <v>25</v>
      </c>
      <c r="D34" s="24" t="s">
        <v>135</v>
      </c>
      <c r="E34" s="24" t="s">
        <v>181</v>
      </c>
      <c r="F34" s="24" t="s">
        <v>49</v>
      </c>
      <c r="G34" s="24" t="s">
        <v>135</v>
      </c>
      <c r="H34" s="24" t="s">
        <v>181</v>
      </c>
      <c r="I34" s="24" t="s">
        <v>49</v>
      </c>
      <c r="J34" s="24" t="s">
        <v>135</v>
      </c>
      <c r="K34" s="24" t="s">
        <v>181</v>
      </c>
      <c r="L34" s="24" t="s">
        <v>49</v>
      </c>
      <c r="M34" s="24" t="s">
        <v>135</v>
      </c>
      <c r="N34" s="24" t="s">
        <v>181</v>
      </c>
      <c r="O34" s="24" t="s">
        <v>49</v>
      </c>
      <c r="P34" s="24" t="s">
        <v>135</v>
      </c>
      <c r="Q34" s="24" t="s">
        <v>181</v>
      </c>
      <c r="R34" s="24" t="s">
        <v>49</v>
      </c>
      <c r="S34" s="24" t="s">
        <v>135</v>
      </c>
      <c r="T34" s="24" t="s">
        <v>181</v>
      </c>
      <c r="U34" s="24" t="s">
        <v>49</v>
      </c>
      <c r="V34" s="24" t="s">
        <v>135</v>
      </c>
      <c r="W34" s="24" t="s">
        <v>181</v>
      </c>
      <c r="X34" s="24" t="s">
        <v>49</v>
      </c>
      <c r="Y34" s="24" t="s">
        <v>135</v>
      </c>
      <c r="Z34" s="24" t="s">
        <v>181</v>
      </c>
      <c r="AA34" s="24" t="s">
        <v>49</v>
      </c>
      <c r="AB34" s="24" t="s">
        <v>135</v>
      </c>
      <c r="AC34" s="24" t="s">
        <v>181</v>
      </c>
      <c r="AD34" s="24" t="s">
        <v>49</v>
      </c>
      <c r="AE34" s="24" t="s">
        <v>135</v>
      </c>
      <c r="AF34" s="24" t="s">
        <v>181</v>
      </c>
      <c r="AG34" s="24" t="s">
        <v>49</v>
      </c>
    </row>
    <row r="35" spans="1:33" ht="19.5" customHeight="1">
      <c r="A35" s="114"/>
      <c r="B35" s="121"/>
      <c r="C35" s="27"/>
      <c r="D35" s="28" t="s">
        <v>67</v>
      </c>
      <c r="E35" s="28" t="s">
        <v>50</v>
      </c>
      <c r="F35" s="28" t="s">
        <v>182</v>
      </c>
      <c r="G35" s="28" t="s">
        <v>67</v>
      </c>
      <c r="H35" s="28" t="s">
        <v>50</v>
      </c>
      <c r="I35" s="28" t="s">
        <v>182</v>
      </c>
      <c r="J35" s="28" t="s">
        <v>67</v>
      </c>
      <c r="K35" s="28" t="s">
        <v>50</v>
      </c>
      <c r="L35" s="28" t="s">
        <v>182</v>
      </c>
      <c r="M35" s="28" t="s">
        <v>67</v>
      </c>
      <c r="N35" s="28" t="s">
        <v>50</v>
      </c>
      <c r="O35" s="28" t="s">
        <v>182</v>
      </c>
      <c r="P35" s="28" t="s">
        <v>67</v>
      </c>
      <c r="Q35" s="28" t="s">
        <v>50</v>
      </c>
      <c r="R35" s="28" t="s">
        <v>182</v>
      </c>
      <c r="S35" s="28" t="s">
        <v>67</v>
      </c>
      <c r="T35" s="28" t="s">
        <v>50</v>
      </c>
      <c r="U35" s="28" t="s">
        <v>182</v>
      </c>
      <c r="V35" s="28" t="s">
        <v>67</v>
      </c>
      <c r="W35" s="28" t="s">
        <v>50</v>
      </c>
      <c r="X35" s="28" t="s">
        <v>182</v>
      </c>
      <c r="Y35" s="28" t="s">
        <v>67</v>
      </c>
      <c r="Z35" s="28" t="s">
        <v>50</v>
      </c>
      <c r="AA35" s="28" t="s">
        <v>182</v>
      </c>
      <c r="AB35" s="28" t="s">
        <v>67</v>
      </c>
      <c r="AC35" s="28" t="s">
        <v>50</v>
      </c>
      <c r="AD35" s="28" t="s">
        <v>182</v>
      </c>
      <c r="AE35" s="28" t="s">
        <v>67</v>
      </c>
      <c r="AF35" s="28" t="s">
        <v>50</v>
      </c>
      <c r="AG35" s="28" t="s">
        <v>182</v>
      </c>
    </row>
    <row r="36" spans="1:33" ht="26.25" thickBot="1">
      <c r="A36" s="29"/>
      <c r="B36" s="115"/>
      <c r="C36" s="31"/>
      <c r="D36" s="39" t="s">
        <v>47</v>
      </c>
      <c r="E36" s="14"/>
      <c r="F36" s="39" t="s">
        <v>183</v>
      </c>
      <c r="G36" s="39" t="s">
        <v>47</v>
      </c>
      <c r="H36" s="14"/>
      <c r="I36" s="39" t="s">
        <v>183</v>
      </c>
      <c r="J36" s="39" t="s">
        <v>47</v>
      </c>
      <c r="K36" s="14"/>
      <c r="L36" s="39" t="s">
        <v>183</v>
      </c>
      <c r="M36" s="39" t="s">
        <v>47</v>
      </c>
      <c r="N36" s="14"/>
      <c r="O36" s="39" t="s">
        <v>183</v>
      </c>
      <c r="P36" s="39" t="s">
        <v>47</v>
      </c>
      <c r="Q36" s="14"/>
      <c r="R36" s="39" t="s">
        <v>183</v>
      </c>
      <c r="S36" s="39" t="s">
        <v>47</v>
      </c>
      <c r="T36" s="14"/>
      <c r="U36" s="39" t="s">
        <v>183</v>
      </c>
      <c r="V36" s="39" t="s">
        <v>47</v>
      </c>
      <c r="W36" s="14"/>
      <c r="X36" s="39" t="s">
        <v>183</v>
      </c>
      <c r="Y36" s="39" t="s">
        <v>47</v>
      </c>
      <c r="Z36" s="14"/>
      <c r="AA36" s="39" t="s">
        <v>183</v>
      </c>
      <c r="AB36" s="39" t="s">
        <v>47</v>
      </c>
      <c r="AC36" s="14"/>
      <c r="AD36" s="39" t="s">
        <v>183</v>
      </c>
      <c r="AE36" s="39" t="s">
        <v>47</v>
      </c>
      <c r="AF36" s="14"/>
      <c r="AG36" s="39" t="s">
        <v>183</v>
      </c>
    </row>
    <row r="37" spans="1:33" s="34" customFormat="1" ht="13.5" thickTop="1">
      <c r="A37" s="122"/>
      <c r="B37" s="332" t="s">
        <v>144</v>
      </c>
      <c r="C37" s="124"/>
      <c r="D37" s="184"/>
      <c r="E37" s="185"/>
      <c r="F37" s="186"/>
      <c r="G37" s="187"/>
      <c r="H37" s="185"/>
      <c r="I37" s="186"/>
      <c r="J37" s="187"/>
      <c r="K37" s="185"/>
      <c r="L37" s="186"/>
      <c r="M37" s="187"/>
      <c r="N37" s="185"/>
      <c r="O37" s="186"/>
      <c r="P37" s="188"/>
      <c r="Q37" s="185"/>
      <c r="R37" s="189"/>
      <c r="S37" s="188"/>
      <c r="T37" s="185"/>
      <c r="U37" s="186"/>
      <c r="V37" s="187"/>
      <c r="W37" s="185"/>
      <c r="X37" s="186"/>
      <c r="Y37" s="481"/>
      <c r="Z37" s="273"/>
      <c r="AA37" s="274"/>
      <c r="AB37" s="187"/>
      <c r="AC37" s="185"/>
      <c r="AD37" s="186"/>
      <c r="AE37" s="187"/>
      <c r="AF37" s="185"/>
      <c r="AG37" s="189"/>
    </row>
    <row r="38" spans="1:33" ht="12.75" customHeight="1">
      <c r="A38" s="8" t="s">
        <v>16</v>
      </c>
      <c r="B38" s="333" t="s">
        <v>165</v>
      </c>
      <c r="C38" s="33" t="s">
        <v>46</v>
      </c>
      <c r="D38" s="175">
        <f>ROUND('Tabulka č. 4'!D38/'Pomocná k 4a'!$B$11*1000,0)</f>
        <v>11003</v>
      </c>
      <c r="E38" s="156">
        <f>ROUND('Tabulka č. 4'!E38/'Pomocná k 4a'!$C$11*1000,0)</f>
        <v>11739</v>
      </c>
      <c r="F38" s="177">
        <f>ROUND(E38/D38*100,1)</f>
        <v>106.7</v>
      </c>
      <c r="G38" s="178">
        <f>ROUND('Tabulka č. 4'!G38/'Pomocná k 4a'!$B$12*1000,0)</f>
        <v>8545</v>
      </c>
      <c r="H38" s="156">
        <f>ROUND('Tabulka č. 4'!H38/'Pomocná k 4a'!$C$12*1000,0)</f>
        <v>9346</v>
      </c>
      <c r="I38" s="177">
        <f>ROUND(H38/G38*100,1)</f>
        <v>109.4</v>
      </c>
      <c r="J38" s="178">
        <f>ROUND('Tabulka č. 4'!J38/'Pomocná k 4a'!$B$13*1000,0)</f>
        <v>8026</v>
      </c>
      <c r="K38" s="156">
        <f>ROUND('Tabulka č. 4'!K38/'Pomocná k 4a'!$C$13*1000,0)</f>
        <v>8275</v>
      </c>
      <c r="L38" s="177">
        <f>ROUND(K38/J38*100,1)</f>
        <v>103.1</v>
      </c>
      <c r="M38" s="178">
        <f>ROUND('Tabulka č. 4'!M38/'Pomocná k 4a'!$B$14*1000,0)</f>
        <v>8066</v>
      </c>
      <c r="N38" s="156">
        <f>ROUND('Tabulka č. 4'!N38/'Pomocná k 4a'!$C$14*1000,0)</f>
        <v>8837</v>
      </c>
      <c r="O38" s="177">
        <f>ROUND(N38/M38*100,1)</f>
        <v>109.6</v>
      </c>
      <c r="P38" s="190">
        <f>ROUND('Tabulka č. 4'!P38/'Pomocná k 4a'!$B$15*1000,0)</f>
        <v>9944</v>
      </c>
      <c r="Q38" s="156">
        <f>ROUND('Tabulka č. 4'!Q38/'Pomocná k 4a'!$C$15*1000,0)</f>
        <v>10303</v>
      </c>
      <c r="R38" s="180">
        <f>ROUND(Q38/P38*100,1)</f>
        <v>103.6</v>
      </c>
      <c r="S38" s="190">
        <f>ROUND('Tabulka č. 4'!S38/'Pomocná k 4a'!$B$16*1000,0)</f>
        <v>8788</v>
      </c>
      <c r="T38" s="156">
        <f>ROUND('Tabulka č. 4'!T38/'Pomocná k 4a'!$C$16*1000,0)</f>
        <v>9480</v>
      </c>
      <c r="U38" s="177">
        <f>ROUND(T38/S38*100,1)</f>
        <v>107.9</v>
      </c>
      <c r="V38" s="178">
        <f>ROUND('Tabulka č. 4'!V38/'Pomocná k 4a'!$B$17*1000,0)</f>
        <v>7639</v>
      </c>
      <c r="W38" s="156">
        <f>ROUND('Tabulka č. 4'!W38/'Pomocná k 4a'!$C$17*1000,0)</f>
        <v>7725</v>
      </c>
      <c r="X38" s="177">
        <f>ROUND(W38/V38*100,1)</f>
        <v>101.1</v>
      </c>
      <c r="Y38" s="482"/>
      <c r="Z38" s="227"/>
      <c r="AA38" s="228"/>
      <c r="AB38" s="276">
        <f>ROUND('Tabulka č. 4'!AB38/'Pomocná k 4a'!$B$19*1000,0)</f>
        <v>8349</v>
      </c>
      <c r="AC38" s="156">
        <f>ROUND('Tabulka č. 4'!AC38/'Pomocná k 4a'!$C$19*1000,0)</f>
        <v>8882</v>
      </c>
      <c r="AD38" s="177">
        <f>ROUND(AC38/AB38*100,1)</f>
        <v>106.4</v>
      </c>
      <c r="AE38" s="276">
        <f>ROUND('Tabulka č. 4'!AE38/'Pomocná k 4a'!$B$20*1000,0)</f>
        <v>9901</v>
      </c>
      <c r="AF38" s="156">
        <f>ROUND('Tabulka č. 4'!AF38/'Pomocná k 4a'!$C$20*1000,0)</f>
        <v>10522</v>
      </c>
      <c r="AG38" s="180">
        <f>ROUND(AF38/AE38*100,1)</f>
        <v>106.3</v>
      </c>
    </row>
    <row r="39" spans="1:33" ht="12.75" customHeight="1">
      <c r="A39" s="8"/>
      <c r="B39" s="334" t="s">
        <v>144</v>
      </c>
      <c r="C39" s="33"/>
      <c r="D39" s="175"/>
      <c r="E39" s="156"/>
      <c r="F39" s="177"/>
      <c r="G39" s="178"/>
      <c r="H39" s="156"/>
      <c r="I39" s="177"/>
      <c r="J39" s="178"/>
      <c r="K39" s="156"/>
      <c r="L39" s="177"/>
      <c r="M39" s="178"/>
      <c r="N39" s="156"/>
      <c r="O39" s="177"/>
      <c r="P39" s="190"/>
      <c r="Q39" s="156"/>
      <c r="R39" s="180"/>
      <c r="S39" s="190"/>
      <c r="T39" s="156"/>
      <c r="U39" s="177"/>
      <c r="V39" s="178"/>
      <c r="W39" s="156"/>
      <c r="X39" s="177"/>
      <c r="Y39" s="482"/>
      <c r="Z39" s="227"/>
      <c r="AA39" s="228"/>
      <c r="AB39" s="276"/>
      <c r="AC39" s="156"/>
      <c r="AD39" s="177"/>
      <c r="AE39" s="276"/>
      <c r="AF39" s="156"/>
      <c r="AG39" s="180"/>
    </row>
    <row r="40" spans="1:33" ht="21.75" customHeight="1">
      <c r="A40" s="88" t="s">
        <v>57</v>
      </c>
      <c r="B40" s="334" t="s">
        <v>166</v>
      </c>
      <c r="C40" s="33" t="s">
        <v>46</v>
      </c>
      <c r="D40" s="175">
        <f>ROUND('Tabulka č. 4'!D40/'Pomocná k 4a'!$B$11*1000,0)</f>
        <v>2766</v>
      </c>
      <c r="E40" s="156">
        <f>ROUND('Tabulka č. 4'!E40/'Pomocná k 4a'!$C$11*1000,0)</f>
        <v>2841</v>
      </c>
      <c r="F40" s="177">
        <f t="shared" ref="F40:F45" si="9">ROUND(E40/D40*100,1)</f>
        <v>102.7</v>
      </c>
      <c r="G40" s="178">
        <f>ROUND('Tabulka č. 4'!G40/'Pomocná k 4a'!$B$12*1000,0)</f>
        <v>3346</v>
      </c>
      <c r="H40" s="156">
        <f>ROUND('Tabulka č. 4'!H40/'Pomocná k 4a'!$C$12*1000,0)</f>
        <v>3343</v>
      </c>
      <c r="I40" s="177">
        <f t="shared" ref="I40:I45" si="10">ROUND(H40/G40*100,1)</f>
        <v>99.9</v>
      </c>
      <c r="J40" s="178">
        <f>ROUND('Tabulka č. 4'!J40/'Pomocná k 4a'!$B$13*1000,0)</f>
        <v>2698</v>
      </c>
      <c r="K40" s="156">
        <f>ROUND('Tabulka č. 4'!K40/'Pomocná k 4a'!$C$13*1000,0)</f>
        <v>2782</v>
      </c>
      <c r="L40" s="177">
        <f t="shared" ref="L40:L45" si="11">ROUND(K40/J40*100,1)</f>
        <v>103.1</v>
      </c>
      <c r="M40" s="178">
        <f>ROUND('Tabulka č. 4'!M40/'Pomocná k 4a'!$B$14*1000,0)</f>
        <v>3121</v>
      </c>
      <c r="N40" s="156">
        <f>ROUND('Tabulka č. 4'!N40/'Pomocná k 4a'!$C$14*1000,0)</f>
        <v>3080</v>
      </c>
      <c r="O40" s="177">
        <f t="shared" ref="O40:O45" si="12">ROUND(N40/M40*100,1)</f>
        <v>98.7</v>
      </c>
      <c r="P40" s="190">
        <f>ROUND('Tabulka č. 4'!P40/'Pomocná k 4a'!$B$15*1000,0)</f>
        <v>4191</v>
      </c>
      <c r="Q40" s="156">
        <f>ROUND('Tabulka č. 4'!Q40/'Pomocná k 4a'!$C$15*1000,0)</f>
        <v>4270</v>
      </c>
      <c r="R40" s="180">
        <f>ROUND(Q40/P40*100,1)</f>
        <v>101.9</v>
      </c>
      <c r="S40" s="190">
        <f>ROUND('Tabulka č. 4'!S40/'Pomocná k 4a'!$B$16*1000,0)</f>
        <v>3839</v>
      </c>
      <c r="T40" s="156">
        <f>ROUND('Tabulka č. 4'!T40/'Pomocná k 4a'!$C$16*1000,0)</f>
        <v>3789</v>
      </c>
      <c r="U40" s="177">
        <f t="shared" ref="U40:U45" si="13">ROUND(T40/S40*100,1)</f>
        <v>98.7</v>
      </c>
      <c r="V40" s="178">
        <f>ROUND('Tabulka č. 4'!V40/'Pomocná k 4a'!$B$17*1000,0)</f>
        <v>2397</v>
      </c>
      <c r="W40" s="156">
        <f>ROUND('Tabulka č. 4'!W40/'Pomocná k 4a'!$C$17*1000,0)</f>
        <v>2417</v>
      </c>
      <c r="X40" s="177">
        <f t="shared" ref="X40:X45" si="14">ROUND(W40/V40*100,1)</f>
        <v>100.8</v>
      </c>
      <c r="Y40" s="482"/>
      <c r="Z40" s="227"/>
      <c r="AA40" s="228"/>
      <c r="AB40" s="276">
        <f>ROUND('Tabulka č. 4'!AB40/'Pomocná k 4a'!$B$19*1000,0)</f>
        <v>3204</v>
      </c>
      <c r="AC40" s="156">
        <f>ROUND('Tabulka č. 4'!AC40/'Pomocná k 4a'!$C$19*1000,0)</f>
        <v>3211</v>
      </c>
      <c r="AD40" s="177">
        <f t="shared" ref="AD40:AD45" si="15">ROUND(AC40/AB40*100,1)</f>
        <v>100.2</v>
      </c>
      <c r="AE40" s="276">
        <f>ROUND('Tabulka č. 4'!AE40/'Pomocná k 4a'!$B$20*1000,0)</f>
        <v>2948</v>
      </c>
      <c r="AF40" s="156">
        <f>ROUND('Tabulka č. 4'!AF40/'Pomocná k 4a'!$C$20*1000,0)</f>
        <v>2999</v>
      </c>
      <c r="AG40" s="180">
        <f t="shared" ref="AG40:AG45" si="16">ROUND(AF40/AE40*100,1)</f>
        <v>101.7</v>
      </c>
    </row>
    <row r="41" spans="1:33" ht="20.25" customHeight="1">
      <c r="A41" s="88" t="s">
        <v>58</v>
      </c>
      <c r="B41" s="334" t="s">
        <v>128</v>
      </c>
      <c r="C41" s="33" t="s">
        <v>46</v>
      </c>
      <c r="D41" s="175">
        <f>ROUND('Tabulka č. 4'!D41/'Pomocná k 4a'!$B$11*1000,0)</f>
        <v>6722</v>
      </c>
      <c r="E41" s="156">
        <f>ROUND('Tabulka č. 4'!E41/'Pomocná k 4a'!$C$11*1000,0)</f>
        <v>7175</v>
      </c>
      <c r="F41" s="177">
        <f t="shared" si="9"/>
        <v>106.7</v>
      </c>
      <c r="G41" s="178">
        <f>ROUND('Tabulka č. 4'!G41/'Pomocná k 4a'!$B$12*1000,0)</f>
        <v>4694</v>
      </c>
      <c r="H41" s="156">
        <f>ROUND('Tabulka č. 4'!H41/'Pomocná k 4a'!$C$12*1000,0)</f>
        <v>5483</v>
      </c>
      <c r="I41" s="177">
        <f t="shared" si="10"/>
        <v>116.8</v>
      </c>
      <c r="J41" s="178">
        <f>ROUND('Tabulka č. 4'!J41/'Pomocná k 4a'!$B$13*1000,0)</f>
        <v>4704</v>
      </c>
      <c r="K41" s="156">
        <f>ROUND('Tabulka č. 4'!K41/'Pomocná k 4a'!$C$13*1000,0)</f>
        <v>4850</v>
      </c>
      <c r="L41" s="177">
        <f t="shared" si="11"/>
        <v>103.1</v>
      </c>
      <c r="M41" s="178">
        <f>ROUND('Tabulka č. 4'!M41/'Pomocná k 4a'!$B$14*1000,0)</f>
        <v>3987</v>
      </c>
      <c r="N41" s="156">
        <f>ROUND('Tabulka č. 4'!N41/'Pomocná k 4a'!$C$14*1000,0)</f>
        <v>4763</v>
      </c>
      <c r="O41" s="177">
        <f t="shared" si="12"/>
        <v>119.5</v>
      </c>
      <c r="P41" s="190">
        <f>ROUND('Tabulka č. 4'!P41/'Pomocná k 4a'!$B$15*1000,0)</f>
        <v>4119</v>
      </c>
      <c r="Q41" s="156">
        <f>ROUND('Tabulka č. 4'!Q41/'Pomocná k 4a'!$C$15*1000,0)</f>
        <v>4270</v>
      </c>
      <c r="R41" s="180">
        <f>ROUND(Q41/P41*100,1)</f>
        <v>103.7</v>
      </c>
      <c r="S41" s="190">
        <f>ROUND('Tabulka č. 4'!S41/'Pomocná k 4a'!$B$16*1000,0)</f>
        <v>3814</v>
      </c>
      <c r="T41" s="156">
        <f>ROUND('Tabulka č. 4'!T41/'Pomocná k 4a'!$C$16*1000,0)</f>
        <v>4451</v>
      </c>
      <c r="U41" s="177">
        <f t="shared" si="13"/>
        <v>116.7</v>
      </c>
      <c r="V41" s="178">
        <f>ROUND('Tabulka č. 4'!V41/'Pomocná k 4a'!$B$17*1000,0)</f>
        <v>4780</v>
      </c>
      <c r="W41" s="156">
        <f>ROUND('Tabulka č. 4'!W41/'Pomocná k 4a'!$C$17*1000,0)</f>
        <v>4835</v>
      </c>
      <c r="X41" s="177">
        <f t="shared" si="14"/>
        <v>101.2</v>
      </c>
      <c r="Y41" s="482"/>
      <c r="Z41" s="227"/>
      <c r="AA41" s="228"/>
      <c r="AB41" s="276">
        <f>ROUND('Tabulka č. 4'!AB41/'Pomocná k 4a'!$B$19*1000,0)</f>
        <v>4326</v>
      </c>
      <c r="AC41" s="156">
        <f>ROUND('Tabulka č. 4'!AC41/'Pomocná k 4a'!$C$19*1000,0)</f>
        <v>4804</v>
      </c>
      <c r="AD41" s="177">
        <f t="shared" si="15"/>
        <v>111</v>
      </c>
      <c r="AE41" s="276">
        <f>ROUND('Tabulka č. 4'!AE41/'Pomocná k 4a'!$B$20*1000,0)</f>
        <v>5727</v>
      </c>
      <c r="AF41" s="156">
        <f>ROUND('Tabulka č. 4'!AF41/'Pomocná k 4a'!$C$20*1000,0)</f>
        <v>6166</v>
      </c>
      <c r="AG41" s="180">
        <f t="shared" si="16"/>
        <v>107.7</v>
      </c>
    </row>
    <row r="42" spans="1:33" ht="12.75" customHeight="1">
      <c r="A42" s="88" t="s">
        <v>59</v>
      </c>
      <c r="B42" s="334" t="s">
        <v>167</v>
      </c>
      <c r="C42" s="33" t="s">
        <v>46</v>
      </c>
      <c r="D42" s="175">
        <f>ROUND('Tabulka č. 4'!D42/'Pomocná k 4a'!$B$11*1000,0)</f>
        <v>490</v>
      </c>
      <c r="E42" s="156">
        <f>ROUND('Tabulka č. 4'!E42/'Pomocná k 4a'!$C$11*1000,0)</f>
        <v>541</v>
      </c>
      <c r="F42" s="177">
        <f t="shared" si="9"/>
        <v>110.4</v>
      </c>
      <c r="G42" s="178">
        <f>ROUND('Tabulka č. 4'!G42/'Pomocná k 4a'!$B$12*1000,0)</f>
        <v>154</v>
      </c>
      <c r="H42" s="156">
        <f>ROUND('Tabulka č. 4'!H42/'Pomocná k 4a'!$C$12*1000,0)</f>
        <v>158</v>
      </c>
      <c r="I42" s="177">
        <f t="shared" si="10"/>
        <v>102.6</v>
      </c>
      <c r="J42" s="178">
        <f>ROUND('Tabulka č. 4'!J42/'Pomocná k 4a'!$B$13*1000,0)</f>
        <v>1</v>
      </c>
      <c r="K42" s="156">
        <f>ROUND('Tabulka č. 4'!K42/'Pomocná k 4a'!$C$13*1000,0)</f>
        <v>1</v>
      </c>
      <c r="L42" s="177">
        <f t="shared" si="11"/>
        <v>100</v>
      </c>
      <c r="M42" s="178">
        <f>ROUND('Tabulka č. 4'!M42/'Pomocná k 4a'!$B$14*1000,0)</f>
        <v>3</v>
      </c>
      <c r="N42" s="156">
        <f>ROUND('Tabulka č. 4'!N42/'Pomocná k 4a'!$C$14*1000,0)</f>
        <v>3</v>
      </c>
      <c r="O42" s="177">
        <f t="shared" si="12"/>
        <v>100</v>
      </c>
      <c r="P42" s="190">
        <f>ROUND('Tabulka č. 4'!P42/'Pomocná k 4a'!$B$15*1000,0)</f>
        <v>0</v>
      </c>
      <c r="Q42" s="156">
        <f>ROUND('Tabulka č. 4'!Q42/'Pomocná k 4a'!$C$15*1000,0)</f>
        <v>0</v>
      </c>
      <c r="R42" s="180"/>
      <c r="S42" s="190">
        <f>ROUND('Tabulka č. 4'!S42/'Pomocná k 4a'!$B$16*1000,0)</f>
        <v>126</v>
      </c>
      <c r="T42" s="156">
        <f>ROUND('Tabulka č. 4'!T42/'Pomocná k 4a'!$C$16*1000,0)</f>
        <v>132</v>
      </c>
      <c r="U42" s="177">
        <f t="shared" si="13"/>
        <v>104.8</v>
      </c>
      <c r="V42" s="178">
        <f>ROUND('Tabulka č. 4'!V42/'Pomocná k 4a'!$B$17*1000,0)</f>
        <v>2</v>
      </c>
      <c r="W42" s="156">
        <f>ROUND('Tabulka č. 4'!W42/'Pomocná k 4a'!$C$17*1000,0)</f>
        <v>2</v>
      </c>
      <c r="X42" s="177">
        <f t="shared" si="14"/>
        <v>100</v>
      </c>
      <c r="Y42" s="482"/>
      <c r="Z42" s="227"/>
      <c r="AA42" s="228"/>
      <c r="AB42" s="276">
        <f>ROUND('Tabulka č. 4'!AB42/'Pomocná k 4a'!$B$19*1000,0)</f>
        <v>60</v>
      </c>
      <c r="AC42" s="156">
        <f>ROUND('Tabulka č. 4'!AC42/'Pomocná k 4a'!$C$19*1000,0)</f>
        <v>63</v>
      </c>
      <c r="AD42" s="177">
        <f t="shared" si="15"/>
        <v>105</v>
      </c>
      <c r="AE42" s="276">
        <f>ROUND('Tabulka č. 4'!AE42/'Pomocná k 4a'!$B$20*1000,0)</f>
        <v>311</v>
      </c>
      <c r="AF42" s="156">
        <f>ROUND('Tabulka č. 4'!AF42/'Pomocná k 4a'!$C$20*1000,0)</f>
        <v>338</v>
      </c>
      <c r="AG42" s="180">
        <f t="shared" si="16"/>
        <v>108.7</v>
      </c>
    </row>
    <row r="43" spans="1:33" ht="12.75" customHeight="1">
      <c r="A43" s="88" t="s">
        <v>60</v>
      </c>
      <c r="B43" s="334" t="s">
        <v>129</v>
      </c>
      <c r="C43" s="33" t="s">
        <v>46</v>
      </c>
      <c r="D43" s="175">
        <f>ROUND('Tabulka č. 4'!D43/'Pomocná k 4a'!$B$11*1000,0)</f>
        <v>7</v>
      </c>
      <c r="E43" s="156">
        <f>ROUND('Tabulka č. 4'!E43/'Pomocná k 4a'!$C$11*1000,0)</f>
        <v>8</v>
      </c>
      <c r="F43" s="177">
        <f t="shared" si="9"/>
        <v>114.3</v>
      </c>
      <c r="G43" s="178">
        <f>ROUND('Tabulka č. 4'!G43/'Pomocná k 4a'!$B$12*1000,0)</f>
        <v>38</v>
      </c>
      <c r="H43" s="156">
        <f>ROUND('Tabulka č. 4'!H43/'Pomocná k 4a'!$C$12*1000,0)</f>
        <v>39</v>
      </c>
      <c r="I43" s="177">
        <f t="shared" si="10"/>
        <v>102.6</v>
      </c>
      <c r="J43" s="178">
        <f>ROUND('Tabulka č. 4'!J43/'Pomocná k 4a'!$B$13*1000,0)</f>
        <v>36</v>
      </c>
      <c r="K43" s="156">
        <f>ROUND('Tabulka č. 4'!K43/'Pomocná k 4a'!$C$13*1000,0)</f>
        <v>37</v>
      </c>
      <c r="L43" s="177">
        <f t="shared" si="11"/>
        <v>102.8</v>
      </c>
      <c r="M43" s="178">
        <f>ROUND('Tabulka č. 4'!M43/'Pomocná k 4a'!$B$14*1000,0)</f>
        <v>11</v>
      </c>
      <c r="N43" s="156">
        <f>ROUND('Tabulka č. 4'!N43/'Pomocná k 4a'!$C$14*1000,0)</f>
        <v>12</v>
      </c>
      <c r="O43" s="177">
        <f t="shared" si="12"/>
        <v>109.1</v>
      </c>
      <c r="P43" s="190">
        <f>ROUND('Tabulka č. 4'!P43/'Pomocná k 4a'!$B$15*1000,0)</f>
        <v>617</v>
      </c>
      <c r="Q43" s="156">
        <f>ROUND('Tabulka č. 4'!Q43/'Pomocná k 4a'!$C$15*1000,0)</f>
        <v>616</v>
      </c>
      <c r="R43" s="180">
        <f>ROUND(Q43/P43*100,1)</f>
        <v>99.8</v>
      </c>
      <c r="S43" s="190">
        <f>ROUND('Tabulka č. 4'!S43/'Pomocná k 4a'!$B$16*1000,0)</f>
        <v>31</v>
      </c>
      <c r="T43" s="156">
        <f>ROUND('Tabulka č. 4'!T43/'Pomocná k 4a'!$C$16*1000,0)</f>
        <v>32</v>
      </c>
      <c r="U43" s="177">
        <f t="shared" si="13"/>
        <v>103.2</v>
      </c>
      <c r="V43" s="178">
        <f>ROUND('Tabulka č. 4'!V43/'Pomocná k 4a'!$B$17*1000,0)</f>
        <v>27</v>
      </c>
      <c r="W43" s="156">
        <f>ROUND('Tabulka č. 4'!W43/'Pomocná k 4a'!$C$17*1000,0)</f>
        <v>28</v>
      </c>
      <c r="X43" s="177">
        <f t="shared" si="14"/>
        <v>103.7</v>
      </c>
      <c r="Y43" s="482"/>
      <c r="Z43" s="227"/>
      <c r="AA43" s="228"/>
      <c r="AB43" s="276">
        <f>ROUND('Tabulka č. 4'!AB43/'Pomocná k 4a'!$B$19*1000,0)</f>
        <v>49</v>
      </c>
      <c r="AC43" s="156">
        <f>ROUND('Tabulka č. 4'!AC43/'Pomocná k 4a'!$C$19*1000,0)</f>
        <v>49</v>
      </c>
      <c r="AD43" s="177">
        <f t="shared" si="15"/>
        <v>100</v>
      </c>
      <c r="AE43" s="276">
        <f>ROUND('Tabulka č. 4'!AE43/'Pomocná k 4a'!$B$20*1000,0)</f>
        <v>24</v>
      </c>
      <c r="AF43" s="156">
        <f>ROUND('Tabulka č. 4'!AF43/'Pomocná k 4a'!$C$20*1000,0)</f>
        <v>25</v>
      </c>
      <c r="AG43" s="180">
        <f t="shared" si="16"/>
        <v>104.2</v>
      </c>
    </row>
    <row r="44" spans="1:33" ht="24" customHeight="1">
      <c r="A44" s="88" t="s">
        <v>61</v>
      </c>
      <c r="B44" s="344" t="s">
        <v>168</v>
      </c>
      <c r="C44" s="33" t="s">
        <v>46</v>
      </c>
      <c r="D44" s="175">
        <f>ROUND('Tabulka č. 4'!D44/'Pomocná k 4a'!$B$11*1000,0)</f>
        <v>1019</v>
      </c>
      <c r="E44" s="156">
        <f>ROUND('Tabulka č. 4'!E44/'Pomocná k 4a'!$C$11*1000,0)</f>
        <v>1173</v>
      </c>
      <c r="F44" s="177">
        <f t="shared" si="9"/>
        <v>115.1</v>
      </c>
      <c r="G44" s="178">
        <f>ROUND('Tabulka č. 4'!G44/'Pomocná k 4a'!$B$12*1000,0)</f>
        <v>313</v>
      </c>
      <c r="H44" s="156">
        <f>ROUND('Tabulka č. 4'!H44/'Pomocná k 4a'!$C$12*1000,0)</f>
        <v>323</v>
      </c>
      <c r="I44" s="177">
        <f t="shared" si="10"/>
        <v>103.2</v>
      </c>
      <c r="J44" s="178">
        <f>ROUND('Tabulka č. 4'!J44/'Pomocná k 4a'!$B$13*1000,0)</f>
        <v>587</v>
      </c>
      <c r="K44" s="156">
        <f>ROUND('Tabulka č. 4'!K44/'Pomocná k 4a'!$C$13*1000,0)</f>
        <v>605</v>
      </c>
      <c r="L44" s="177">
        <f t="shared" si="11"/>
        <v>103.1</v>
      </c>
      <c r="M44" s="178">
        <f>ROUND('Tabulka č. 4'!M44/'Pomocná k 4a'!$B$14*1000,0)</f>
        <v>944</v>
      </c>
      <c r="N44" s="156">
        <f>ROUND('Tabulka č. 4'!N44/'Pomocná k 4a'!$C$14*1000,0)</f>
        <v>979</v>
      </c>
      <c r="O44" s="177">
        <f t="shared" si="12"/>
        <v>103.7</v>
      </c>
      <c r="P44" s="190">
        <f>ROUND('Tabulka č. 4'!P44/'Pomocná k 4a'!$B$15*1000,0)</f>
        <v>1017</v>
      </c>
      <c r="Q44" s="156">
        <f>ROUND('Tabulka č. 4'!Q44/'Pomocná k 4a'!$C$15*1000,0)</f>
        <v>1146</v>
      </c>
      <c r="R44" s="180">
        <f>ROUND(Q44/P44*100,1)</f>
        <v>112.7</v>
      </c>
      <c r="S44" s="190">
        <f>ROUND('Tabulka č. 4'!S44/'Pomocná k 4a'!$B$16*1000,0)</f>
        <v>978</v>
      </c>
      <c r="T44" s="156">
        <f>ROUND('Tabulka č. 4'!T44/'Pomocná k 4a'!$C$16*1000,0)</f>
        <v>1076</v>
      </c>
      <c r="U44" s="177">
        <f t="shared" si="13"/>
        <v>110</v>
      </c>
      <c r="V44" s="178">
        <f>ROUND('Tabulka č. 4'!V44/'Pomocná k 4a'!$B$17*1000,0)</f>
        <v>434</v>
      </c>
      <c r="W44" s="156">
        <f>ROUND('Tabulka č. 4'!W44/'Pomocná k 4a'!$C$17*1000,0)</f>
        <v>443</v>
      </c>
      <c r="X44" s="177">
        <f t="shared" si="14"/>
        <v>102.1</v>
      </c>
      <c r="Y44" s="482"/>
      <c r="Z44" s="227"/>
      <c r="AA44" s="228"/>
      <c r="AB44" s="276">
        <f>ROUND('Tabulka č. 4'!AB44/'Pomocná k 4a'!$B$19*1000,0)</f>
        <v>711</v>
      </c>
      <c r="AC44" s="156">
        <f>ROUND('Tabulka č. 4'!AC44/'Pomocná k 4a'!$C$19*1000,0)</f>
        <v>755</v>
      </c>
      <c r="AD44" s="177">
        <f t="shared" si="15"/>
        <v>106.2</v>
      </c>
      <c r="AE44" s="276">
        <f>ROUND('Tabulka č. 4'!AE44/'Pomocná k 4a'!$B$20*1000,0)</f>
        <v>891</v>
      </c>
      <c r="AF44" s="156">
        <f>ROUND('Tabulka č. 4'!AF44/'Pomocná k 4a'!$C$20*1000,0)</f>
        <v>995</v>
      </c>
      <c r="AG44" s="180">
        <f t="shared" si="16"/>
        <v>111.7</v>
      </c>
    </row>
    <row r="45" spans="1:33" ht="36">
      <c r="A45" s="89" t="s">
        <v>17</v>
      </c>
      <c r="B45" s="333" t="s">
        <v>177</v>
      </c>
      <c r="C45" s="33" t="s">
        <v>46</v>
      </c>
      <c r="D45" s="175">
        <f>ROUND('Tabulka č. 4'!D45/'Pomocná k 4a'!$B$11*1000,0)</f>
        <v>669</v>
      </c>
      <c r="E45" s="156">
        <f>ROUND('Tabulka č. 4'!E45/'Pomocná k 4a'!$C$11*1000,0)</f>
        <v>746</v>
      </c>
      <c r="F45" s="177">
        <f t="shared" si="9"/>
        <v>111.5</v>
      </c>
      <c r="G45" s="178">
        <f>ROUND('Tabulka č. 4'!G45/'Pomocná k 4a'!$B$12*1000,0)</f>
        <v>443</v>
      </c>
      <c r="H45" s="156">
        <f>ROUND('Tabulka č. 4'!H45/'Pomocná k 4a'!$C$12*1000,0)</f>
        <v>479</v>
      </c>
      <c r="I45" s="177">
        <f t="shared" si="10"/>
        <v>108.1</v>
      </c>
      <c r="J45" s="178">
        <f>ROUND('Tabulka č. 4'!J45/'Pomocná k 4a'!$B$13*1000,0)</f>
        <v>460</v>
      </c>
      <c r="K45" s="156">
        <f>ROUND('Tabulka č. 4'!K45/'Pomocná k 4a'!$C$13*1000,0)</f>
        <v>474</v>
      </c>
      <c r="L45" s="177">
        <f t="shared" si="11"/>
        <v>103</v>
      </c>
      <c r="M45" s="178">
        <f>ROUND('Tabulka č. 4'!M45/'Pomocná k 4a'!$B$14*1000,0)</f>
        <v>376</v>
      </c>
      <c r="N45" s="156">
        <f>ROUND('Tabulka č. 4'!N45/'Pomocná k 4a'!$C$14*1000,0)</f>
        <v>395</v>
      </c>
      <c r="O45" s="177">
        <f t="shared" si="12"/>
        <v>105.1</v>
      </c>
      <c r="P45" s="190">
        <f>ROUND('Tabulka č. 4'!P45/'Pomocná k 4a'!$B$15*1000,0)</f>
        <v>443</v>
      </c>
      <c r="Q45" s="156">
        <f>ROUND('Tabulka č. 4'!Q45/'Pomocná k 4a'!$C$15*1000,0)</f>
        <v>459</v>
      </c>
      <c r="R45" s="180">
        <f>ROUND(Q45/P45*100,1)</f>
        <v>103.6</v>
      </c>
      <c r="S45" s="190">
        <f>ROUND('Tabulka č. 4'!S45/'Pomocná k 4a'!$B$16*1000,0)</f>
        <v>382</v>
      </c>
      <c r="T45" s="156">
        <f>ROUND('Tabulka č. 4'!T45/'Pomocná k 4a'!$C$16*1000,0)</f>
        <v>404</v>
      </c>
      <c r="U45" s="177">
        <f t="shared" si="13"/>
        <v>105.8</v>
      </c>
      <c r="V45" s="178">
        <f>ROUND('Tabulka č. 4'!V45/'Pomocná k 4a'!$B$17*1000,0)</f>
        <v>433</v>
      </c>
      <c r="W45" s="156">
        <f>ROUND('Tabulka č. 4'!W45/'Pomocná k 4a'!$C$17*1000,0)</f>
        <v>438</v>
      </c>
      <c r="X45" s="177">
        <f t="shared" si="14"/>
        <v>101.2</v>
      </c>
      <c r="Y45" s="482"/>
      <c r="Z45" s="227"/>
      <c r="AA45" s="228"/>
      <c r="AB45" s="276">
        <f>ROUND('Tabulka č. 4'!AB45/'Pomocná k 4a'!$B$19*1000,0)</f>
        <v>419</v>
      </c>
      <c r="AC45" s="156">
        <f>ROUND('Tabulka č. 4'!AC45/'Pomocná k 4a'!$C$19*1000,0)</f>
        <v>438</v>
      </c>
      <c r="AD45" s="177">
        <f t="shared" si="15"/>
        <v>104.5</v>
      </c>
      <c r="AE45" s="276">
        <f>ROUND('Tabulka č. 4'!AE45/'Pomocná k 4a'!$B$20*1000,0)</f>
        <v>565</v>
      </c>
      <c r="AF45" s="156">
        <f>ROUND('Tabulka č. 4'!AF45/'Pomocná k 4a'!$C$20*1000,0)</f>
        <v>615</v>
      </c>
      <c r="AG45" s="180">
        <f t="shared" si="16"/>
        <v>108.8</v>
      </c>
    </row>
    <row r="46" spans="1:33">
      <c r="A46" s="89"/>
      <c r="B46" s="334" t="s">
        <v>144</v>
      </c>
      <c r="C46" s="33"/>
      <c r="D46" s="175"/>
      <c r="E46" s="156"/>
      <c r="F46" s="177"/>
      <c r="G46" s="178"/>
      <c r="H46" s="156"/>
      <c r="I46" s="177"/>
      <c r="J46" s="178"/>
      <c r="K46" s="156"/>
      <c r="L46" s="177"/>
      <c r="M46" s="178"/>
      <c r="N46" s="156"/>
      <c r="O46" s="177"/>
      <c r="P46" s="190"/>
      <c r="Q46" s="156"/>
      <c r="R46" s="180"/>
      <c r="S46" s="190"/>
      <c r="T46" s="156"/>
      <c r="U46" s="177"/>
      <c r="V46" s="178"/>
      <c r="W46" s="156"/>
      <c r="X46" s="177"/>
      <c r="Y46" s="482"/>
      <c r="Z46" s="227"/>
      <c r="AA46" s="228"/>
      <c r="AB46" s="276"/>
      <c r="AC46" s="156"/>
      <c r="AD46" s="177"/>
      <c r="AE46" s="276"/>
      <c r="AF46" s="156"/>
      <c r="AG46" s="180"/>
    </row>
    <row r="47" spans="1:33">
      <c r="A47" s="88" t="s">
        <v>20</v>
      </c>
      <c r="B47" s="334" t="s">
        <v>169</v>
      </c>
      <c r="C47" s="33" t="s">
        <v>46</v>
      </c>
      <c r="D47" s="175">
        <f>ROUND('Tabulka č. 4'!D47/'Pomocná k 4a'!$B$11*1000,0)</f>
        <v>514</v>
      </c>
      <c r="E47" s="156">
        <f>ROUND('Tabulka č. 4'!E47/'Pomocná k 4a'!$C$11*1000,0)</f>
        <v>573</v>
      </c>
      <c r="F47" s="177">
        <f t="shared" ref="F47:F54" si="17">ROUND(E47/D47*100,1)</f>
        <v>111.5</v>
      </c>
      <c r="G47" s="178">
        <f>ROUND('Tabulka č. 4'!G47/'Pomocná k 4a'!$B$12*1000,0)</f>
        <v>302</v>
      </c>
      <c r="H47" s="156">
        <f>ROUND('Tabulka č. 4'!H47/'Pomocná k 4a'!$C$12*1000,0)</f>
        <v>326</v>
      </c>
      <c r="I47" s="177">
        <f t="shared" ref="I47:I54" si="18">ROUND(H47/G47*100,1)</f>
        <v>107.9</v>
      </c>
      <c r="J47" s="178">
        <f>ROUND('Tabulka č. 4'!J47/'Pomocná k 4a'!$B$13*1000,0)</f>
        <v>297</v>
      </c>
      <c r="K47" s="156">
        <f>ROUND('Tabulka č. 4'!K47/'Pomocná k 4a'!$C$13*1000,0)</f>
        <v>306</v>
      </c>
      <c r="L47" s="177">
        <f t="shared" ref="L47:L54" si="19">ROUND(K47/J47*100,1)</f>
        <v>103</v>
      </c>
      <c r="M47" s="178">
        <f>ROUND('Tabulka č. 4'!M47/'Pomocná k 4a'!$B$14*1000,0)</f>
        <v>253</v>
      </c>
      <c r="N47" s="156">
        <f>ROUND('Tabulka č. 4'!N47/'Pomocná k 4a'!$C$14*1000,0)</f>
        <v>266</v>
      </c>
      <c r="O47" s="177">
        <f t="shared" ref="O47:O54" si="20">ROUND(N47/M47*100,1)</f>
        <v>105.1</v>
      </c>
      <c r="P47" s="190">
        <f>ROUND('Tabulka č. 4'!P47/'Pomocná k 4a'!$B$15*1000,0)</f>
        <v>305</v>
      </c>
      <c r="Q47" s="156">
        <f>ROUND('Tabulka č. 4'!Q47/'Pomocná k 4a'!$C$15*1000,0)</f>
        <v>315</v>
      </c>
      <c r="R47" s="180">
        <f t="shared" ref="R47:R52" si="21">ROUND(Q47/P47*100,1)</f>
        <v>103.3</v>
      </c>
      <c r="S47" s="190">
        <f>ROUND('Tabulka č. 4'!S47/'Pomocná k 4a'!$B$16*1000,0)</f>
        <v>215</v>
      </c>
      <c r="T47" s="156">
        <f>ROUND('Tabulka č. 4'!T47/'Pomocná k 4a'!$C$16*1000,0)</f>
        <v>226</v>
      </c>
      <c r="U47" s="177">
        <f t="shared" ref="U47:U54" si="22">ROUND(T47/S47*100,1)</f>
        <v>105.1</v>
      </c>
      <c r="V47" s="178">
        <f>ROUND('Tabulka č. 4'!V47/'Pomocná k 4a'!$B$17*1000,0)</f>
        <v>266</v>
      </c>
      <c r="W47" s="156">
        <f>ROUND('Tabulka č. 4'!W47/'Pomocná k 4a'!$C$17*1000,0)</f>
        <v>270</v>
      </c>
      <c r="X47" s="177">
        <f t="shared" ref="X47:X54" si="23">ROUND(W47/V47*100,1)</f>
        <v>101.5</v>
      </c>
      <c r="Y47" s="482"/>
      <c r="Z47" s="227"/>
      <c r="AA47" s="228"/>
      <c r="AB47" s="276">
        <f>ROUND('Tabulka č. 4'!AB47/'Pomocná k 4a'!$B$19*1000,0)</f>
        <v>265</v>
      </c>
      <c r="AC47" s="156">
        <f>ROUND('Tabulka č. 4'!AC47/'Pomocná k 4a'!$C$19*1000,0)</f>
        <v>277</v>
      </c>
      <c r="AD47" s="177">
        <f t="shared" ref="AD47:AD54" si="24">ROUND(AC47/AB47*100,1)</f>
        <v>104.5</v>
      </c>
      <c r="AE47" s="276">
        <f>ROUND('Tabulka č. 4'!AE47/'Pomocná k 4a'!$B$20*1000,0)</f>
        <v>410</v>
      </c>
      <c r="AF47" s="156">
        <f>ROUND('Tabulka č. 4'!AF47/'Pomocná k 4a'!$C$20*1000,0)</f>
        <v>447</v>
      </c>
      <c r="AG47" s="180">
        <f t="shared" ref="AG47:AG54" si="25">ROUND(AF47/AE47*100,1)</f>
        <v>109</v>
      </c>
    </row>
    <row r="48" spans="1:33">
      <c r="A48" s="88" t="s">
        <v>21</v>
      </c>
      <c r="B48" s="334" t="s">
        <v>116</v>
      </c>
      <c r="C48" s="33" t="s">
        <v>46</v>
      </c>
      <c r="D48" s="175">
        <f>ROUND('Tabulka č. 4'!D48/'Pomocná k 4a'!$B$11*1000,0)</f>
        <v>113</v>
      </c>
      <c r="E48" s="156">
        <f>ROUND('Tabulka č. 4'!E48/'Pomocná k 4a'!$C$11*1000,0)</f>
        <v>126</v>
      </c>
      <c r="F48" s="177">
        <f t="shared" si="17"/>
        <v>111.5</v>
      </c>
      <c r="G48" s="178">
        <f>ROUND('Tabulka č. 4'!G48/'Pomocná k 4a'!$B$12*1000,0)</f>
        <v>116</v>
      </c>
      <c r="H48" s="156">
        <f>ROUND('Tabulka č. 4'!H48/'Pomocná k 4a'!$C$12*1000,0)</f>
        <v>125</v>
      </c>
      <c r="I48" s="177">
        <f t="shared" si="18"/>
        <v>107.8</v>
      </c>
      <c r="J48" s="178">
        <f>ROUND('Tabulka č. 4'!J48/'Pomocná k 4a'!$B$13*1000,0)</f>
        <v>74</v>
      </c>
      <c r="K48" s="156">
        <f>ROUND('Tabulka č. 4'!K48/'Pomocná k 4a'!$C$13*1000,0)</f>
        <v>76</v>
      </c>
      <c r="L48" s="177">
        <f t="shared" si="19"/>
        <v>102.7</v>
      </c>
      <c r="M48" s="178">
        <f>ROUND('Tabulka č. 4'!M48/'Pomocná k 4a'!$B$14*1000,0)</f>
        <v>87</v>
      </c>
      <c r="N48" s="156">
        <f>ROUND('Tabulka č. 4'!N48/'Pomocná k 4a'!$C$14*1000,0)</f>
        <v>91</v>
      </c>
      <c r="O48" s="177">
        <f t="shared" si="20"/>
        <v>104.6</v>
      </c>
      <c r="P48" s="190">
        <f>ROUND('Tabulka č. 4'!P48/'Pomocná k 4a'!$B$15*1000,0)</f>
        <v>109</v>
      </c>
      <c r="Q48" s="156">
        <f>ROUND('Tabulka č. 4'!Q48/'Pomocná k 4a'!$C$15*1000,0)</f>
        <v>115</v>
      </c>
      <c r="R48" s="180">
        <f t="shared" si="21"/>
        <v>105.5</v>
      </c>
      <c r="S48" s="190">
        <f>ROUND('Tabulka č. 4'!S48/'Pomocná k 4a'!$B$16*1000,0)</f>
        <v>62</v>
      </c>
      <c r="T48" s="156">
        <f>ROUND('Tabulka č. 4'!T48/'Pomocná k 4a'!$C$16*1000,0)</f>
        <v>68</v>
      </c>
      <c r="U48" s="177">
        <f t="shared" si="22"/>
        <v>109.7</v>
      </c>
      <c r="V48" s="178">
        <f>ROUND('Tabulka č. 4'!V48/'Pomocná k 4a'!$B$17*1000,0)</f>
        <v>126</v>
      </c>
      <c r="W48" s="156">
        <f>ROUND('Tabulka č. 4'!W48/'Pomocná k 4a'!$C$17*1000,0)</f>
        <v>127</v>
      </c>
      <c r="X48" s="177">
        <f t="shared" si="23"/>
        <v>100.8</v>
      </c>
      <c r="Y48" s="482"/>
      <c r="Z48" s="227"/>
      <c r="AA48" s="228"/>
      <c r="AB48" s="276">
        <f>ROUND('Tabulka č. 4'!AB48/'Pomocná k 4a'!$B$19*1000,0)</f>
        <v>85</v>
      </c>
      <c r="AC48" s="156">
        <f>ROUND('Tabulka č. 4'!AC48/'Pomocná k 4a'!$C$19*1000,0)</f>
        <v>90</v>
      </c>
      <c r="AD48" s="177">
        <f t="shared" si="24"/>
        <v>105.9</v>
      </c>
      <c r="AE48" s="276">
        <f>ROUND('Tabulka č. 4'!AE48/'Pomocná k 4a'!$B$20*1000,0)</f>
        <v>102</v>
      </c>
      <c r="AF48" s="156">
        <f>ROUND('Tabulka č. 4'!AF48/'Pomocná k 4a'!$C$20*1000,0)</f>
        <v>111</v>
      </c>
      <c r="AG48" s="180">
        <f t="shared" si="25"/>
        <v>108.8</v>
      </c>
    </row>
    <row r="49" spans="1:33">
      <c r="A49" s="88" t="s">
        <v>22</v>
      </c>
      <c r="B49" s="334" t="s">
        <v>117</v>
      </c>
      <c r="C49" s="33" t="s">
        <v>46</v>
      </c>
      <c r="D49" s="175">
        <f>ROUND('Tabulka č. 4'!D49/'Pomocná k 4a'!$B$11*1000,0)</f>
        <v>32</v>
      </c>
      <c r="E49" s="156">
        <f>ROUND('Tabulka č. 4'!E49/'Pomocná k 4a'!$C$11*1000,0)</f>
        <v>36</v>
      </c>
      <c r="F49" s="177">
        <f t="shared" si="17"/>
        <v>112.5</v>
      </c>
      <c r="G49" s="178">
        <f>ROUND('Tabulka č. 4'!G49/'Pomocná k 4a'!$B$12*1000,0)</f>
        <v>13</v>
      </c>
      <c r="H49" s="156">
        <f>ROUND('Tabulka č. 4'!H49/'Pomocná k 4a'!$C$12*1000,0)</f>
        <v>14</v>
      </c>
      <c r="I49" s="177">
        <f t="shared" si="18"/>
        <v>107.7</v>
      </c>
      <c r="J49" s="178">
        <f>ROUND('Tabulka č. 4'!J49/'Pomocná k 4a'!$B$13*1000,0)</f>
        <v>46</v>
      </c>
      <c r="K49" s="156">
        <f>ROUND('Tabulka č. 4'!K49/'Pomocná k 4a'!$C$13*1000,0)</f>
        <v>48</v>
      </c>
      <c r="L49" s="177">
        <f t="shared" si="19"/>
        <v>104.3</v>
      </c>
      <c r="M49" s="178">
        <f>ROUND('Tabulka č. 4'!M49/'Pomocná k 4a'!$B$14*1000,0)</f>
        <v>12</v>
      </c>
      <c r="N49" s="156">
        <f>ROUND('Tabulka č. 4'!N49/'Pomocná k 4a'!$C$14*1000,0)</f>
        <v>12</v>
      </c>
      <c r="O49" s="177">
        <f t="shared" si="20"/>
        <v>100</v>
      </c>
      <c r="P49" s="190">
        <f>ROUND('Tabulka č. 4'!P49/'Pomocná k 4a'!$B$15*1000,0)</f>
        <v>7</v>
      </c>
      <c r="Q49" s="156">
        <f>ROUND('Tabulka č. 4'!Q49/'Pomocná k 4a'!$C$15*1000,0)</f>
        <v>7</v>
      </c>
      <c r="R49" s="180">
        <f t="shared" si="21"/>
        <v>100</v>
      </c>
      <c r="S49" s="190">
        <f>ROUND('Tabulka č. 4'!S49/'Pomocná k 4a'!$B$16*1000,0)</f>
        <v>23</v>
      </c>
      <c r="T49" s="156">
        <f>ROUND('Tabulka č. 4'!T49/'Pomocná k 4a'!$C$16*1000,0)</f>
        <v>24</v>
      </c>
      <c r="U49" s="177">
        <f t="shared" si="22"/>
        <v>104.3</v>
      </c>
      <c r="V49" s="178">
        <f>ROUND('Tabulka č. 4'!V49/'Pomocná k 4a'!$B$17*1000,0)</f>
        <v>23</v>
      </c>
      <c r="W49" s="156">
        <f>ROUND('Tabulka č. 4'!W49/'Pomocná k 4a'!$C$17*1000,0)</f>
        <v>24</v>
      </c>
      <c r="X49" s="177">
        <f t="shared" si="23"/>
        <v>104.3</v>
      </c>
      <c r="Y49" s="482"/>
      <c r="Z49" s="227"/>
      <c r="AA49" s="228"/>
      <c r="AB49" s="276">
        <f>ROUND('Tabulka č. 4'!AB49/'Pomocná k 4a'!$B$19*1000,0)</f>
        <v>26</v>
      </c>
      <c r="AC49" s="156">
        <f>ROUND('Tabulka č. 4'!AC49/'Pomocná k 4a'!$C$19*1000,0)</f>
        <v>26</v>
      </c>
      <c r="AD49" s="177">
        <f t="shared" si="24"/>
        <v>100</v>
      </c>
      <c r="AE49" s="276">
        <f>ROUND('Tabulka č. 4'!AE49/'Pomocná k 4a'!$B$20*1000,0)</f>
        <v>29</v>
      </c>
      <c r="AF49" s="156">
        <f>ROUND('Tabulka č. 4'!AF49/'Pomocná k 4a'!$C$20*1000,0)</f>
        <v>32</v>
      </c>
      <c r="AG49" s="180">
        <f t="shared" si="25"/>
        <v>110.3</v>
      </c>
    </row>
    <row r="50" spans="1:33">
      <c r="A50" s="88" t="s">
        <v>23</v>
      </c>
      <c r="B50" s="334" t="s">
        <v>68</v>
      </c>
      <c r="C50" s="33" t="s">
        <v>46</v>
      </c>
      <c r="D50" s="175">
        <f>ROUND('Tabulka č. 4'!D50/'Pomocná k 4a'!$B$11*1000,0)</f>
        <v>10</v>
      </c>
      <c r="E50" s="156">
        <f>ROUND('Tabulka č. 4'!E50/'Pomocná k 4a'!$C$11*1000,0)</f>
        <v>11</v>
      </c>
      <c r="F50" s="177">
        <f t="shared" si="17"/>
        <v>110</v>
      </c>
      <c r="G50" s="178">
        <f>ROUND('Tabulka č. 4'!G50/'Pomocná k 4a'!$B$12*1000,0)</f>
        <v>12</v>
      </c>
      <c r="H50" s="156">
        <f>ROUND('Tabulka č. 4'!H50/'Pomocná k 4a'!$C$12*1000,0)</f>
        <v>13</v>
      </c>
      <c r="I50" s="177">
        <f t="shared" si="18"/>
        <v>108.3</v>
      </c>
      <c r="J50" s="178">
        <f>ROUND('Tabulka č. 4'!J50/'Pomocná k 4a'!$B$13*1000,0)</f>
        <v>43</v>
      </c>
      <c r="K50" s="156">
        <f>ROUND('Tabulka č. 4'!K50/'Pomocná k 4a'!$C$13*1000,0)</f>
        <v>44</v>
      </c>
      <c r="L50" s="177">
        <f t="shared" si="19"/>
        <v>102.3</v>
      </c>
      <c r="M50" s="178">
        <f>ROUND('Tabulka č. 4'!M50/'Pomocná k 4a'!$B$14*1000,0)</f>
        <v>24</v>
      </c>
      <c r="N50" s="156">
        <f>ROUND('Tabulka č. 4'!N50/'Pomocná k 4a'!$C$14*1000,0)</f>
        <v>25</v>
      </c>
      <c r="O50" s="177">
        <f t="shared" si="20"/>
        <v>104.2</v>
      </c>
      <c r="P50" s="190">
        <f>ROUND('Tabulka č. 4'!P50/'Pomocná k 4a'!$B$15*1000,0)</f>
        <v>22</v>
      </c>
      <c r="Q50" s="156">
        <f>ROUND('Tabulka č. 4'!Q50/'Pomocná k 4a'!$C$15*1000,0)</f>
        <v>21</v>
      </c>
      <c r="R50" s="180">
        <f t="shared" si="21"/>
        <v>95.5</v>
      </c>
      <c r="S50" s="190">
        <f>ROUND('Tabulka č. 4'!S50/'Pomocná k 4a'!$B$16*1000,0)</f>
        <v>82</v>
      </c>
      <c r="T50" s="156">
        <f>ROUND('Tabulka č. 4'!T50/'Pomocná k 4a'!$C$16*1000,0)</f>
        <v>86</v>
      </c>
      <c r="U50" s="177">
        <f t="shared" si="22"/>
        <v>104.9</v>
      </c>
      <c r="V50" s="178">
        <f>ROUND('Tabulka č. 4'!V50/'Pomocná k 4a'!$B$17*1000,0)</f>
        <v>17</v>
      </c>
      <c r="W50" s="156">
        <f>ROUND('Tabulka č. 4'!W50/'Pomocná k 4a'!$C$17*1000,0)</f>
        <v>18</v>
      </c>
      <c r="X50" s="177">
        <f t="shared" si="23"/>
        <v>105.9</v>
      </c>
      <c r="Y50" s="482"/>
      <c r="Z50" s="227"/>
      <c r="AA50" s="228"/>
      <c r="AB50" s="276">
        <f>ROUND('Tabulka č. 4'!AB50/'Pomocná k 4a'!$B$19*1000,0)</f>
        <v>43</v>
      </c>
      <c r="AC50" s="156">
        <f>ROUND('Tabulka č. 4'!AC50/'Pomocná k 4a'!$C$19*1000,0)</f>
        <v>45</v>
      </c>
      <c r="AD50" s="177">
        <f t="shared" si="24"/>
        <v>104.7</v>
      </c>
      <c r="AE50" s="276">
        <f>ROUND('Tabulka č. 4'!AE50/'Pomocná k 4a'!$B$20*1000,0)</f>
        <v>24</v>
      </c>
      <c r="AF50" s="156">
        <f>ROUND('Tabulka č. 4'!AF50/'Pomocná k 4a'!$C$20*1000,0)</f>
        <v>25</v>
      </c>
      <c r="AG50" s="180">
        <f t="shared" si="25"/>
        <v>104.2</v>
      </c>
    </row>
    <row r="51" spans="1:33" ht="23.25">
      <c r="A51" s="89" t="s">
        <v>18</v>
      </c>
      <c r="B51" s="345" t="s">
        <v>170</v>
      </c>
      <c r="C51" s="33" t="s">
        <v>46</v>
      </c>
      <c r="D51" s="175">
        <f>ROUND('Tabulka č. 4'!D51/'Pomocná k 4a'!$B$11*1000,0)</f>
        <v>230</v>
      </c>
      <c r="E51" s="156">
        <f>ROUND('Tabulka č. 4'!E51/'Pomocná k 4a'!$C$11*1000,0)</f>
        <v>256</v>
      </c>
      <c r="F51" s="177">
        <f t="shared" si="17"/>
        <v>111.3</v>
      </c>
      <c r="G51" s="178">
        <f>ROUND('Tabulka č. 4'!G51/'Pomocná k 4a'!$B$12*1000,0)</f>
        <v>292</v>
      </c>
      <c r="H51" s="156">
        <f>ROUND('Tabulka č. 4'!H51/'Pomocná k 4a'!$C$12*1000,0)</f>
        <v>320</v>
      </c>
      <c r="I51" s="177">
        <f t="shared" si="18"/>
        <v>109.6</v>
      </c>
      <c r="J51" s="178">
        <f>ROUND('Tabulka č. 4'!J51/'Pomocná k 4a'!$B$13*1000,0)</f>
        <v>190</v>
      </c>
      <c r="K51" s="156">
        <f>ROUND('Tabulka č. 4'!K51/'Pomocná k 4a'!$C$13*1000,0)</f>
        <v>196</v>
      </c>
      <c r="L51" s="177">
        <f t="shared" si="19"/>
        <v>103.2</v>
      </c>
      <c r="M51" s="178">
        <f>ROUND('Tabulka č. 4'!M51/'Pomocná k 4a'!$B$14*1000,0)</f>
        <v>223</v>
      </c>
      <c r="N51" s="156">
        <f>ROUND('Tabulka č. 4'!N51/'Pomocná k 4a'!$C$14*1000,0)</f>
        <v>235</v>
      </c>
      <c r="O51" s="177">
        <f t="shared" si="20"/>
        <v>105.4</v>
      </c>
      <c r="P51" s="190">
        <f>ROUND('Tabulka č. 4'!P51/'Pomocná k 4a'!$B$15*1000,0)</f>
        <v>400</v>
      </c>
      <c r="Q51" s="156">
        <f>ROUND('Tabulka č. 4'!Q51/'Pomocná k 4a'!$C$15*1000,0)</f>
        <v>408</v>
      </c>
      <c r="R51" s="180">
        <f t="shared" si="21"/>
        <v>102</v>
      </c>
      <c r="S51" s="190">
        <f>ROUND('Tabulka č. 4'!S51/'Pomocná k 4a'!$B$16*1000,0)</f>
        <v>101</v>
      </c>
      <c r="T51" s="156">
        <f>ROUND('Tabulka č. 4'!T51/'Pomocná k 4a'!$C$16*1000,0)</f>
        <v>107</v>
      </c>
      <c r="U51" s="177">
        <f t="shared" si="22"/>
        <v>105.9</v>
      </c>
      <c r="V51" s="178">
        <f>ROUND('Tabulka č. 4'!V51/'Pomocná k 4a'!$B$17*1000,0)</f>
        <v>201</v>
      </c>
      <c r="W51" s="156">
        <f>ROUND('Tabulka č. 4'!W51/'Pomocná k 4a'!$C$17*1000,0)</f>
        <v>206</v>
      </c>
      <c r="X51" s="177">
        <f t="shared" si="23"/>
        <v>102.5</v>
      </c>
      <c r="Y51" s="482"/>
      <c r="Z51" s="227"/>
      <c r="AA51" s="228"/>
      <c r="AB51" s="276">
        <f>ROUND('Tabulka č. 4'!AB51/'Pomocná k 4a'!$B$19*1000,0)</f>
        <v>194</v>
      </c>
      <c r="AC51" s="156">
        <f>ROUND('Tabulka č. 4'!AC51/'Pomocná k 4a'!$C$19*1000,0)</f>
        <v>205</v>
      </c>
      <c r="AD51" s="177">
        <f t="shared" si="24"/>
        <v>105.7</v>
      </c>
      <c r="AE51" s="276">
        <f>ROUND('Tabulka č. 4'!AE51/'Pomocná k 4a'!$B$20*1000,0)</f>
        <v>215</v>
      </c>
      <c r="AF51" s="156">
        <f>ROUND('Tabulka č. 4'!AF51/'Pomocná k 4a'!$C$20*1000,0)</f>
        <v>234</v>
      </c>
      <c r="AG51" s="180">
        <f t="shared" si="25"/>
        <v>108.8</v>
      </c>
    </row>
    <row r="52" spans="1:33" ht="12.75" customHeight="1">
      <c r="A52" s="89" t="s">
        <v>19</v>
      </c>
      <c r="B52" s="345" t="s">
        <v>171</v>
      </c>
      <c r="C52" s="33" t="s">
        <v>46</v>
      </c>
      <c r="D52" s="175">
        <f>ROUND('Tabulka č. 4'!D52/'Pomocná k 4a'!$B$11*1000,0)</f>
        <v>67</v>
      </c>
      <c r="E52" s="156">
        <f>ROUND('Tabulka č. 4'!E52/'Pomocná k 4a'!$C$11*1000,0)</f>
        <v>73</v>
      </c>
      <c r="F52" s="177">
        <f t="shared" si="17"/>
        <v>109</v>
      </c>
      <c r="G52" s="178">
        <f>ROUND('Tabulka č. 4'!G52/'Pomocná k 4a'!$B$12*1000,0)</f>
        <v>45</v>
      </c>
      <c r="H52" s="156">
        <f>ROUND('Tabulka č. 4'!H52/'Pomocná k 4a'!$C$12*1000,0)</f>
        <v>44</v>
      </c>
      <c r="I52" s="177">
        <f t="shared" si="18"/>
        <v>97.8</v>
      </c>
      <c r="J52" s="178">
        <f>ROUND('Tabulka č. 4'!J52/'Pomocná k 4a'!$B$13*1000,0)</f>
        <v>37</v>
      </c>
      <c r="K52" s="156">
        <f>ROUND('Tabulka č. 4'!K52/'Pomocná k 4a'!$C$13*1000,0)</f>
        <v>38</v>
      </c>
      <c r="L52" s="177">
        <f t="shared" si="19"/>
        <v>102.7</v>
      </c>
      <c r="M52" s="178">
        <f>ROUND('Tabulka č. 4'!M52/'Pomocná k 4a'!$B$14*1000,0)</f>
        <v>71</v>
      </c>
      <c r="N52" s="156">
        <f>ROUND('Tabulka č. 4'!N52/'Pomocná k 4a'!$C$14*1000,0)</f>
        <v>75</v>
      </c>
      <c r="O52" s="177">
        <f t="shared" si="20"/>
        <v>105.6</v>
      </c>
      <c r="P52" s="190">
        <f>ROUND('Tabulka č. 4'!P52/'Pomocná k 4a'!$B$15*1000,0)</f>
        <v>109</v>
      </c>
      <c r="Q52" s="156">
        <f>ROUND('Tabulka č. 4'!Q52/'Pomocná k 4a'!$C$15*1000,0)</f>
        <v>111</v>
      </c>
      <c r="R52" s="180">
        <f t="shared" si="21"/>
        <v>101.8</v>
      </c>
      <c r="S52" s="190">
        <f>ROUND('Tabulka č. 4'!S52/'Pomocná k 4a'!$B$16*1000,0)</f>
        <v>19</v>
      </c>
      <c r="T52" s="156">
        <f>ROUND('Tabulka č. 4'!T52/'Pomocná k 4a'!$C$16*1000,0)</f>
        <v>20</v>
      </c>
      <c r="U52" s="177">
        <f t="shared" si="22"/>
        <v>105.3</v>
      </c>
      <c r="V52" s="178">
        <f>ROUND('Tabulka č. 4'!V52/'Pomocná k 4a'!$B$17*1000,0)</f>
        <v>46</v>
      </c>
      <c r="W52" s="156">
        <f>ROUND('Tabulka č. 4'!W52/'Pomocná k 4a'!$C$17*1000,0)</f>
        <v>47</v>
      </c>
      <c r="X52" s="177">
        <f t="shared" si="23"/>
        <v>102.2</v>
      </c>
      <c r="Y52" s="482"/>
      <c r="Z52" s="227"/>
      <c r="AA52" s="228"/>
      <c r="AB52" s="276">
        <f>ROUND('Tabulka č. 4'!AB52/'Pomocná k 4a'!$B$19*1000,0)</f>
        <v>42</v>
      </c>
      <c r="AC52" s="156">
        <f>ROUND('Tabulka č. 4'!AC52/'Pomocná k 4a'!$C$19*1000,0)</f>
        <v>43</v>
      </c>
      <c r="AD52" s="177">
        <f t="shared" si="24"/>
        <v>102.4</v>
      </c>
      <c r="AE52" s="276">
        <f>ROUND('Tabulka č. 4'!AE52/'Pomocná k 4a'!$B$20*1000,0)</f>
        <v>57</v>
      </c>
      <c r="AF52" s="156">
        <f>ROUND('Tabulka č. 4'!AF52/'Pomocná k 4a'!$C$20*1000,0)</f>
        <v>61</v>
      </c>
      <c r="AG52" s="180">
        <f t="shared" si="25"/>
        <v>107</v>
      </c>
    </row>
    <row r="53" spans="1:33" ht="12.75" customHeight="1">
      <c r="A53" s="89" t="s">
        <v>62</v>
      </c>
      <c r="B53" s="333" t="s">
        <v>118</v>
      </c>
      <c r="C53" s="33" t="s">
        <v>46</v>
      </c>
      <c r="D53" s="175">
        <f>ROUND('Tabulka č. 4'!D53/'Pomocná k 4a'!$B$11*1000,0)</f>
        <v>19</v>
      </c>
      <c r="E53" s="156">
        <f>ROUND('Tabulka č. 4'!E53/'Pomocná k 4a'!$C$11*1000,0)</f>
        <v>21</v>
      </c>
      <c r="F53" s="177">
        <f t="shared" si="17"/>
        <v>110.5</v>
      </c>
      <c r="G53" s="178">
        <f>ROUND('Tabulka č. 4'!G53/'Pomocná k 4a'!$B$12*1000,0)</f>
        <v>10</v>
      </c>
      <c r="H53" s="156">
        <f>ROUND('Tabulka č. 4'!H53/'Pomocná k 4a'!$C$12*1000,0)</f>
        <v>10</v>
      </c>
      <c r="I53" s="177">
        <f t="shared" si="18"/>
        <v>100</v>
      </c>
      <c r="J53" s="178">
        <f>ROUND('Tabulka č. 4'!J53/'Pomocná k 4a'!$B$13*1000,0)</f>
        <v>8</v>
      </c>
      <c r="K53" s="156">
        <f>ROUND('Tabulka č. 4'!K53/'Pomocná k 4a'!$C$13*1000,0)</f>
        <v>8</v>
      </c>
      <c r="L53" s="177">
        <f t="shared" si="19"/>
        <v>100</v>
      </c>
      <c r="M53" s="178">
        <f>ROUND('Tabulka č. 4'!M53/'Pomocná k 4a'!$B$14*1000,0)</f>
        <v>9</v>
      </c>
      <c r="N53" s="156">
        <f>ROUND('Tabulka č. 4'!N53/'Pomocná k 4a'!$C$14*1000,0)</f>
        <v>9</v>
      </c>
      <c r="O53" s="177">
        <f t="shared" si="20"/>
        <v>100</v>
      </c>
      <c r="P53" s="190">
        <f>ROUND('Tabulka č. 4'!P53/'Pomocná k 4a'!$B$15*1000,0)</f>
        <v>0</v>
      </c>
      <c r="Q53" s="156">
        <f>ROUND('Tabulka č. 4'!Q53/'Pomocná k 4a'!$C$15*1000,0)</f>
        <v>0</v>
      </c>
      <c r="R53" s="180"/>
      <c r="S53" s="190">
        <f>ROUND('Tabulka č. 4'!S53/'Pomocná k 4a'!$B$16*1000,0)</f>
        <v>12</v>
      </c>
      <c r="T53" s="156">
        <f>ROUND('Tabulka č. 4'!T53/'Pomocná k 4a'!$C$16*1000,0)</f>
        <v>13</v>
      </c>
      <c r="U53" s="177">
        <f t="shared" si="22"/>
        <v>108.3</v>
      </c>
      <c r="V53" s="178">
        <f>ROUND('Tabulka č. 4'!V53/'Pomocná k 4a'!$B$17*1000,0)</f>
        <v>11</v>
      </c>
      <c r="W53" s="156">
        <f>ROUND('Tabulka č. 4'!W53/'Pomocná k 4a'!$C$17*1000,0)</f>
        <v>12</v>
      </c>
      <c r="X53" s="177">
        <f t="shared" si="23"/>
        <v>109.1</v>
      </c>
      <c r="Y53" s="482"/>
      <c r="Z53" s="227"/>
      <c r="AA53" s="228"/>
      <c r="AB53" s="276">
        <f>ROUND('Tabulka č. 4'!AB53/'Pomocná k 4a'!$B$19*1000,0)</f>
        <v>10</v>
      </c>
      <c r="AC53" s="156">
        <f>ROUND('Tabulka č. 4'!AC53/'Pomocná k 4a'!$C$19*1000,0)</f>
        <v>10</v>
      </c>
      <c r="AD53" s="177">
        <f t="shared" si="24"/>
        <v>100</v>
      </c>
      <c r="AE53" s="276">
        <f>ROUND('Tabulka č. 4'!AE53/'Pomocná k 4a'!$B$20*1000,0)</f>
        <v>15</v>
      </c>
      <c r="AF53" s="156">
        <f>ROUND('Tabulka č. 4'!AF53/'Pomocná k 4a'!$C$20*1000,0)</f>
        <v>16</v>
      </c>
      <c r="AG53" s="180">
        <f t="shared" si="25"/>
        <v>106.7</v>
      </c>
    </row>
    <row r="54" spans="1:33" s="34" customFormat="1">
      <c r="A54" s="90" t="s">
        <v>30</v>
      </c>
      <c r="B54" s="331" t="s">
        <v>130</v>
      </c>
      <c r="C54" s="33" t="s">
        <v>46</v>
      </c>
      <c r="D54" s="175">
        <f>ROUND('Tabulka č. 4'!D54/'Pomocná k 4a'!$B$11*1000,0)</f>
        <v>154</v>
      </c>
      <c r="E54" s="156">
        <f>ROUND('Tabulka č. 4'!E54/'Pomocná k 4a'!$C$11*1000,0)</f>
        <v>172</v>
      </c>
      <c r="F54" s="177">
        <f t="shared" si="17"/>
        <v>111.7</v>
      </c>
      <c r="G54" s="178">
        <f>ROUND('Tabulka č. 4'!G54/'Pomocná k 4a'!$B$12*1000,0)</f>
        <v>180</v>
      </c>
      <c r="H54" s="156">
        <f>ROUND('Tabulka č. 4'!H54/'Pomocná k 4a'!$C$12*1000,0)</f>
        <v>194</v>
      </c>
      <c r="I54" s="177">
        <f t="shared" si="18"/>
        <v>107.8</v>
      </c>
      <c r="J54" s="178">
        <f>ROUND('Tabulka č. 4'!J54/'Pomocná k 4a'!$B$13*1000,0)</f>
        <v>127</v>
      </c>
      <c r="K54" s="156">
        <f>ROUND('Tabulka č. 4'!K54/'Pomocná k 4a'!$C$13*1000,0)</f>
        <v>131</v>
      </c>
      <c r="L54" s="177">
        <f t="shared" si="19"/>
        <v>103.1</v>
      </c>
      <c r="M54" s="178">
        <f>ROUND('Tabulka č. 4'!M54/'Pomocná k 4a'!$B$14*1000,0)</f>
        <v>180</v>
      </c>
      <c r="N54" s="156">
        <f>ROUND('Tabulka č. 4'!N54/'Pomocná k 4a'!$C$14*1000,0)</f>
        <v>189</v>
      </c>
      <c r="O54" s="177">
        <f t="shared" si="20"/>
        <v>105</v>
      </c>
      <c r="P54" s="190">
        <f>ROUND('Tabulka č. 4'!P54/'Pomocná k 4a'!$B$15*1000,0)</f>
        <v>160</v>
      </c>
      <c r="Q54" s="156">
        <f>ROUND('Tabulka č. 4'!Q54/'Pomocná k 4a'!$C$15*1000,0)</f>
        <v>176</v>
      </c>
      <c r="R54" s="180">
        <f>ROUND(Q54/P54*100,1)</f>
        <v>110</v>
      </c>
      <c r="S54" s="190">
        <f>ROUND('Tabulka č. 4'!S54/'Pomocná k 4a'!$B$16*1000,0)</f>
        <v>237</v>
      </c>
      <c r="T54" s="156">
        <f>ROUND('Tabulka č. 4'!T54/'Pomocná k 4a'!$C$16*1000,0)</f>
        <v>256</v>
      </c>
      <c r="U54" s="177">
        <f t="shared" si="22"/>
        <v>108</v>
      </c>
      <c r="V54" s="178">
        <f>ROUND('Tabulka č. 4'!V54/'Pomocná k 4a'!$B$17*1000,0)</f>
        <v>170</v>
      </c>
      <c r="W54" s="156">
        <f>ROUND('Tabulka č. 4'!W54/'Pomocná k 4a'!$C$17*1000,0)</f>
        <v>182</v>
      </c>
      <c r="X54" s="177">
        <f t="shared" si="23"/>
        <v>107.1</v>
      </c>
      <c r="Y54" s="482"/>
      <c r="Z54" s="227"/>
      <c r="AA54" s="228"/>
      <c r="AB54" s="276">
        <f>ROUND('Tabulka č. 4'!AB54/'Pomocná k 4a'!$B$19*1000,0)</f>
        <v>180</v>
      </c>
      <c r="AC54" s="156">
        <f>ROUND('Tabulka č. 4'!AC54/'Pomocná k 4a'!$C$19*1000,0)</f>
        <v>192</v>
      </c>
      <c r="AD54" s="177">
        <f t="shared" si="24"/>
        <v>106.7</v>
      </c>
      <c r="AE54" s="276">
        <f>ROUND('Tabulka č. 4'!AE54/'Pomocná k 4a'!$B$20*1000,0)</f>
        <v>165</v>
      </c>
      <c r="AF54" s="156">
        <f>ROUND('Tabulka č. 4'!AF54/'Pomocná k 4a'!$C$20*1000,0)</f>
        <v>180</v>
      </c>
      <c r="AG54" s="180">
        <f t="shared" si="25"/>
        <v>109.1</v>
      </c>
    </row>
    <row r="55" spans="1:33" s="34" customFormat="1">
      <c r="A55" s="90"/>
      <c r="B55" s="332" t="s">
        <v>144</v>
      </c>
      <c r="C55" s="33"/>
      <c r="D55" s="175"/>
      <c r="E55" s="156"/>
      <c r="F55" s="177"/>
      <c r="G55" s="178"/>
      <c r="H55" s="156"/>
      <c r="I55" s="177"/>
      <c r="J55" s="178"/>
      <c r="K55" s="156"/>
      <c r="L55" s="177"/>
      <c r="M55" s="178"/>
      <c r="N55" s="156"/>
      <c r="O55" s="177"/>
      <c r="P55" s="190"/>
      <c r="Q55" s="156"/>
      <c r="R55" s="180"/>
      <c r="S55" s="190"/>
      <c r="T55" s="156"/>
      <c r="U55" s="177"/>
      <c r="V55" s="178"/>
      <c r="W55" s="156"/>
      <c r="X55" s="177"/>
      <c r="Y55" s="482"/>
      <c r="Z55" s="227"/>
      <c r="AA55" s="228"/>
      <c r="AB55" s="276"/>
      <c r="AC55" s="156"/>
      <c r="AD55" s="177"/>
      <c r="AE55" s="276"/>
      <c r="AF55" s="156"/>
      <c r="AG55" s="180"/>
    </row>
    <row r="56" spans="1:33" s="34" customFormat="1">
      <c r="A56" s="88" t="s">
        <v>65</v>
      </c>
      <c r="B56" s="345" t="s">
        <v>172</v>
      </c>
      <c r="C56" s="33" t="s">
        <v>46</v>
      </c>
      <c r="D56" s="175">
        <f>ROUND('Tabulka č. 4'!D56/'Pomocná k 4a'!$B$11*1000,0)</f>
        <v>143</v>
      </c>
      <c r="E56" s="156">
        <f>ROUND('Tabulka č. 4'!E56/'Pomocná k 4a'!$C$11*1000,0)</f>
        <v>159</v>
      </c>
      <c r="F56" s="177">
        <f t="shared" ref="F56:F61" si="26">ROUND(E56/D56*100,1)</f>
        <v>111.2</v>
      </c>
      <c r="G56" s="178">
        <f>ROUND('Tabulka č. 4'!G56/'Pomocná k 4a'!$B$12*1000,0)</f>
        <v>165</v>
      </c>
      <c r="H56" s="156">
        <f>ROUND('Tabulka č. 4'!H56/'Pomocná k 4a'!$C$12*1000,0)</f>
        <v>179</v>
      </c>
      <c r="I56" s="177">
        <f t="shared" ref="I56:I61" si="27">ROUND(H56/G56*100,1)</f>
        <v>108.5</v>
      </c>
      <c r="J56" s="178">
        <f>ROUND('Tabulka č. 4'!J56/'Pomocná k 4a'!$B$13*1000,0)</f>
        <v>119</v>
      </c>
      <c r="K56" s="156">
        <f>ROUND('Tabulka č. 4'!K56/'Pomocná k 4a'!$C$13*1000,0)</f>
        <v>123</v>
      </c>
      <c r="L56" s="177">
        <f t="shared" ref="L56:L61" si="28">ROUND(K56/J56*100,1)</f>
        <v>103.4</v>
      </c>
      <c r="M56" s="178">
        <f>ROUND('Tabulka č. 4'!M56/'Pomocná k 4a'!$B$14*1000,0)</f>
        <v>167</v>
      </c>
      <c r="N56" s="156">
        <f>ROUND('Tabulka č. 4'!N56/'Pomocná k 4a'!$C$14*1000,0)</f>
        <v>176</v>
      </c>
      <c r="O56" s="177">
        <f t="shared" ref="O56:O61" si="29">ROUND(N56/M56*100,1)</f>
        <v>105.4</v>
      </c>
      <c r="P56" s="190">
        <f>ROUND('Tabulka č. 4'!P56/'Pomocná k 4a'!$B$15*1000,0)</f>
        <v>131</v>
      </c>
      <c r="Q56" s="156">
        <f>ROUND('Tabulka č. 4'!Q56/'Pomocná k 4a'!$C$15*1000,0)</f>
        <v>143</v>
      </c>
      <c r="R56" s="180">
        <f t="shared" ref="R56:R61" si="30">ROUND(Q56/P56*100,1)</f>
        <v>109.2</v>
      </c>
      <c r="S56" s="190">
        <f>ROUND('Tabulka č. 4'!S56/'Pomocná k 4a'!$B$16*1000,0)</f>
        <v>216</v>
      </c>
      <c r="T56" s="156">
        <f>ROUND('Tabulka č. 4'!T56/'Pomocná k 4a'!$C$16*1000,0)</f>
        <v>234</v>
      </c>
      <c r="U56" s="177">
        <f t="shared" ref="U56:U61" si="31">ROUND(T56/S56*100,1)</f>
        <v>108.3</v>
      </c>
      <c r="V56" s="178">
        <f>ROUND('Tabulka č. 4'!V56/'Pomocná k 4a'!$B$17*1000,0)</f>
        <v>155</v>
      </c>
      <c r="W56" s="156">
        <f>ROUND('Tabulka č. 4'!W56/'Pomocná k 4a'!$C$17*1000,0)</f>
        <v>166</v>
      </c>
      <c r="X56" s="177">
        <f t="shared" ref="X56:X61" si="32">ROUND(W56/V56*100,1)</f>
        <v>107.1</v>
      </c>
      <c r="Y56" s="482"/>
      <c r="Z56" s="227"/>
      <c r="AA56" s="228"/>
      <c r="AB56" s="276">
        <f>ROUND('Tabulka č. 4'!AB56/'Pomocná k 4a'!$B$19*1000,0)</f>
        <v>165</v>
      </c>
      <c r="AC56" s="156">
        <f>ROUND('Tabulka č. 4'!AC56/'Pomocná k 4a'!$C$19*1000,0)</f>
        <v>176</v>
      </c>
      <c r="AD56" s="177">
        <f t="shared" ref="AD56:AD61" si="33">ROUND(AC56/AB56*100,1)</f>
        <v>106.7</v>
      </c>
      <c r="AE56" s="276">
        <f>ROUND('Tabulka č. 4'!AE56/'Pomocná k 4a'!$B$20*1000,0)</f>
        <v>152</v>
      </c>
      <c r="AF56" s="156">
        <f>ROUND('Tabulka č. 4'!AF56/'Pomocná k 4a'!$C$20*1000,0)</f>
        <v>166</v>
      </c>
      <c r="AG56" s="180">
        <f t="shared" ref="AG56:AG61" si="34">ROUND(AF56/AE56*100,1)</f>
        <v>109.2</v>
      </c>
    </row>
    <row r="57" spans="1:33" s="34" customFormat="1">
      <c r="A57" s="88" t="s">
        <v>66</v>
      </c>
      <c r="B57" s="345" t="s">
        <v>173</v>
      </c>
      <c r="C57" s="33" t="s">
        <v>46</v>
      </c>
      <c r="D57" s="175">
        <f>ROUND('Tabulka č. 4'!D57/'Pomocná k 4a'!$B$11*1000,0)</f>
        <v>11</v>
      </c>
      <c r="E57" s="156">
        <f>ROUND('Tabulka č. 4'!E57/'Pomocná k 4a'!$C$11*1000,0)</f>
        <v>13</v>
      </c>
      <c r="F57" s="177">
        <f t="shared" si="26"/>
        <v>118.2</v>
      </c>
      <c r="G57" s="178">
        <f>ROUND('Tabulka č. 4'!G57/'Pomocná k 4a'!$B$12*1000,0)</f>
        <v>15</v>
      </c>
      <c r="H57" s="156">
        <f>ROUND('Tabulka č. 4'!H57/'Pomocná k 4a'!$C$12*1000,0)</f>
        <v>16</v>
      </c>
      <c r="I57" s="177">
        <f t="shared" si="27"/>
        <v>106.7</v>
      </c>
      <c r="J57" s="178">
        <f>ROUND('Tabulka č. 4'!J57/'Pomocná k 4a'!$B$13*1000,0)</f>
        <v>8</v>
      </c>
      <c r="K57" s="156">
        <f>ROUND('Tabulka č. 4'!K57/'Pomocná k 4a'!$C$13*1000,0)</f>
        <v>8</v>
      </c>
      <c r="L57" s="177">
        <f t="shared" si="28"/>
        <v>100</v>
      </c>
      <c r="M57" s="178">
        <f>ROUND('Tabulka č. 4'!M57/'Pomocná k 4a'!$B$14*1000,0)</f>
        <v>13</v>
      </c>
      <c r="N57" s="156">
        <f>ROUND('Tabulka č. 4'!N57/'Pomocná k 4a'!$C$14*1000,0)</f>
        <v>14</v>
      </c>
      <c r="O57" s="177">
        <f t="shared" si="29"/>
        <v>107.7</v>
      </c>
      <c r="P57" s="190">
        <f>ROUND('Tabulka č. 4'!P57/'Pomocná k 4a'!$B$15*1000,0)</f>
        <v>29</v>
      </c>
      <c r="Q57" s="156">
        <f>ROUND('Tabulka č. 4'!Q57/'Pomocná k 4a'!$C$15*1000,0)</f>
        <v>32</v>
      </c>
      <c r="R57" s="180">
        <f t="shared" si="30"/>
        <v>110.3</v>
      </c>
      <c r="S57" s="190">
        <f>ROUND('Tabulka č. 4'!S57/'Pomocná k 4a'!$B$16*1000,0)</f>
        <v>20</v>
      </c>
      <c r="T57" s="156">
        <f>ROUND('Tabulka č. 4'!T57/'Pomocná k 4a'!$C$16*1000,0)</f>
        <v>22</v>
      </c>
      <c r="U57" s="177">
        <f t="shared" si="31"/>
        <v>110</v>
      </c>
      <c r="V57" s="178">
        <f>ROUND('Tabulka č. 4'!V57/'Pomocná k 4a'!$B$17*1000,0)</f>
        <v>14</v>
      </c>
      <c r="W57" s="156">
        <f>ROUND('Tabulka č. 4'!W57/'Pomocná k 4a'!$C$17*1000,0)</f>
        <v>15</v>
      </c>
      <c r="X57" s="177">
        <f t="shared" si="32"/>
        <v>107.1</v>
      </c>
      <c r="Y57" s="482"/>
      <c r="Z57" s="227"/>
      <c r="AA57" s="228"/>
      <c r="AB57" s="276">
        <f>ROUND('Tabulka č. 4'!AB57/'Pomocná k 4a'!$B$19*1000,0)</f>
        <v>14</v>
      </c>
      <c r="AC57" s="156">
        <f>ROUND('Tabulka č. 4'!AC57/'Pomocná k 4a'!$C$19*1000,0)</f>
        <v>16</v>
      </c>
      <c r="AD57" s="177">
        <f t="shared" si="33"/>
        <v>114.3</v>
      </c>
      <c r="AE57" s="276">
        <f>ROUND('Tabulka č. 4'!AE57/'Pomocná k 4a'!$B$20*1000,0)</f>
        <v>13</v>
      </c>
      <c r="AF57" s="156">
        <f>ROUND('Tabulka č. 4'!AF57/'Pomocná k 4a'!$C$20*1000,0)</f>
        <v>14</v>
      </c>
      <c r="AG57" s="180">
        <f t="shared" si="34"/>
        <v>107.7</v>
      </c>
    </row>
    <row r="58" spans="1:33" ht="15.95" customHeight="1">
      <c r="A58" s="90" t="s">
        <v>4</v>
      </c>
      <c r="B58" s="331" t="s">
        <v>131</v>
      </c>
      <c r="C58" s="33" t="s">
        <v>46</v>
      </c>
      <c r="D58" s="175">
        <f>ROUND('Tabulka č. 4'!D58/'Pomocná k 4a'!$B$11*1000,0)</f>
        <v>1</v>
      </c>
      <c r="E58" s="156">
        <f>ROUND('Tabulka č. 4'!E58/'Pomocná k 4a'!$C$11*1000,0)</f>
        <v>1</v>
      </c>
      <c r="F58" s="177">
        <f t="shared" si="26"/>
        <v>100</v>
      </c>
      <c r="G58" s="178">
        <f>ROUND('Tabulka č. 4'!G58/'Pomocná k 4a'!$B$12*1000,0)</f>
        <v>2</v>
      </c>
      <c r="H58" s="156">
        <f>ROUND('Tabulka č. 4'!H58/'Pomocná k 4a'!$C$12*1000,0)</f>
        <v>2</v>
      </c>
      <c r="I58" s="177">
        <f t="shared" si="27"/>
        <v>100</v>
      </c>
      <c r="J58" s="178">
        <f>ROUND('Tabulka č. 4'!J58/'Pomocná k 4a'!$B$13*1000,0)</f>
        <v>1</v>
      </c>
      <c r="K58" s="156">
        <f>ROUND('Tabulka č. 4'!K58/'Pomocná k 4a'!$C$13*1000,0)</f>
        <v>1</v>
      </c>
      <c r="L58" s="177">
        <f t="shared" si="28"/>
        <v>100</v>
      </c>
      <c r="M58" s="178">
        <f>ROUND('Tabulka č. 4'!M58/'Pomocná k 4a'!$B$14*1000,0)</f>
        <v>4</v>
      </c>
      <c r="N58" s="156">
        <f>ROUND('Tabulka č. 4'!N58/'Pomocná k 4a'!$C$14*1000,0)</f>
        <v>4</v>
      </c>
      <c r="O58" s="177">
        <f t="shared" si="29"/>
        <v>100</v>
      </c>
      <c r="P58" s="190">
        <f>ROUND('Tabulka č. 4'!P58/'Pomocná k 4a'!$B$15*1000,0)</f>
        <v>4</v>
      </c>
      <c r="Q58" s="156">
        <f>ROUND('Tabulka č. 4'!Q58/'Pomocná k 4a'!$C$15*1000,0)</f>
        <v>4</v>
      </c>
      <c r="R58" s="180">
        <f t="shared" si="30"/>
        <v>100</v>
      </c>
      <c r="S58" s="190">
        <f>ROUND('Tabulka č. 4'!S58/'Pomocná k 4a'!$B$16*1000,0)</f>
        <v>2</v>
      </c>
      <c r="T58" s="156">
        <f>ROUND('Tabulka č. 4'!T58/'Pomocná k 4a'!$C$16*1000,0)</f>
        <v>2</v>
      </c>
      <c r="U58" s="177">
        <f t="shared" si="31"/>
        <v>100</v>
      </c>
      <c r="V58" s="178">
        <f>ROUND('Tabulka č. 4'!V58/'Pomocná k 4a'!$B$17*1000,0)</f>
        <v>16</v>
      </c>
      <c r="W58" s="156">
        <f>ROUND('Tabulka č. 4'!W58/'Pomocná k 4a'!$C$17*1000,0)</f>
        <v>16</v>
      </c>
      <c r="X58" s="177">
        <f t="shared" si="32"/>
        <v>100</v>
      </c>
      <c r="Y58" s="482"/>
      <c r="Z58" s="227"/>
      <c r="AA58" s="228"/>
      <c r="AB58" s="276">
        <f>ROUND('Tabulka č. 4'!AB58/'Pomocná k 4a'!$B$19*1000,0)</f>
        <v>3</v>
      </c>
      <c r="AC58" s="156">
        <f>ROUND('Tabulka č. 4'!AC58/'Pomocná k 4a'!$C$19*1000,0)</f>
        <v>3</v>
      </c>
      <c r="AD58" s="177">
        <f t="shared" si="33"/>
        <v>100</v>
      </c>
      <c r="AE58" s="276">
        <f>ROUND('Tabulka č. 4'!AE58/'Pomocná k 4a'!$B$20*1000,0)</f>
        <v>2</v>
      </c>
      <c r="AF58" s="156">
        <f>ROUND('Tabulka č. 4'!AF58/'Pomocná k 4a'!$C$20*1000,0)</f>
        <v>2</v>
      </c>
      <c r="AG58" s="180">
        <f t="shared" si="34"/>
        <v>100</v>
      </c>
    </row>
    <row r="59" spans="1:33" s="34" customFormat="1">
      <c r="A59" s="90" t="s">
        <v>31</v>
      </c>
      <c r="B59" s="331" t="s">
        <v>132</v>
      </c>
      <c r="C59" s="33" t="s">
        <v>46</v>
      </c>
      <c r="D59" s="175">
        <f>ROUND('Tabulka č. 4'!D59/'Pomocná k 4a'!$B$11*1000,0)</f>
        <v>174</v>
      </c>
      <c r="E59" s="156">
        <f>ROUND('Tabulka č. 4'!E59/'Pomocná k 4a'!$C$11*1000,0)</f>
        <v>173</v>
      </c>
      <c r="F59" s="177">
        <f t="shared" si="26"/>
        <v>99.4</v>
      </c>
      <c r="G59" s="178">
        <f>ROUND('Tabulka č. 4'!G59/'Pomocná k 4a'!$B$12*1000,0)</f>
        <v>111</v>
      </c>
      <c r="H59" s="156">
        <f>ROUND('Tabulka č. 4'!H59/'Pomocná k 4a'!$C$12*1000,0)</f>
        <v>110</v>
      </c>
      <c r="I59" s="177">
        <f t="shared" si="27"/>
        <v>99.1</v>
      </c>
      <c r="J59" s="178">
        <f>ROUND('Tabulka č. 4'!J59/'Pomocná k 4a'!$B$13*1000,0)</f>
        <v>98</v>
      </c>
      <c r="K59" s="156">
        <f>ROUND('Tabulka č. 4'!K59/'Pomocná k 4a'!$C$13*1000,0)</f>
        <v>101</v>
      </c>
      <c r="L59" s="177">
        <f t="shared" si="28"/>
        <v>103.1</v>
      </c>
      <c r="M59" s="178">
        <f>ROUND('Tabulka č. 4'!M59/'Pomocná k 4a'!$B$14*1000,0)</f>
        <v>49</v>
      </c>
      <c r="N59" s="156">
        <f>ROUND('Tabulka č. 4'!N59/'Pomocná k 4a'!$C$14*1000,0)</f>
        <v>49</v>
      </c>
      <c r="O59" s="177">
        <f t="shared" si="29"/>
        <v>100</v>
      </c>
      <c r="P59" s="190">
        <f>ROUND('Tabulka č. 4'!P59/'Pomocná k 4a'!$B$15*1000,0)</f>
        <v>161</v>
      </c>
      <c r="Q59" s="156">
        <f>ROUND('Tabulka č. 4'!Q59/'Pomocná k 4a'!$C$15*1000,0)</f>
        <v>165</v>
      </c>
      <c r="R59" s="180">
        <f t="shared" si="30"/>
        <v>102.5</v>
      </c>
      <c r="S59" s="190">
        <f>ROUND('Tabulka č. 4'!S59/'Pomocná k 4a'!$B$16*1000,0)</f>
        <v>100</v>
      </c>
      <c r="T59" s="156">
        <f>ROUND('Tabulka č. 4'!T59/'Pomocná k 4a'!$C$16*1000,0)</f>
        <v>101</v>
      </c>
      <c r="U59" s="177">
        <f t="shared" si="31"/>
        <v>101</v>
      </c>
      <c r="V59" s="178">
        <f>ROUND('Tabulka č. 4'!V59/'Pomocná k 4a'!$B$17*1000,0)</f>
        <v>88</v>
      </c>
      <c r="W59" s="156">
        <f>ROUND('Tabulka č. 4'!W59/'Pomocná k 4a'!$C$17*1000,0)</f>
        <v>89</v>
      </c>
      <c r="X59" s="177">
        <f t="shared" si="32"/>
        <v>101.1</v>
      </c>
      <c r="Y59" s="482"/>
      <c r="Z59" s="227"/>
      <c r="AA59" s="228"/>
      <c r="AB59" s="276">
        <f>ROUND('Tabulka č. 4'!AB59/'Pomocná k 4a'!$B$19*1000,0)</f>
        <v>94</v>
      </c>
      <c r="AC59" s="156">
        <f>ROUND('Tabulka č. 4'!AC59/'Pomocná k 4a'!$C$19*1000,0)</f>
        <v>95</v>
      </c>
      <c r="AD59" s="177">
        <f t="shared" si="33"/>
        <v>101.1</v>
      </c>
      <c r="AE59" s="276">
        <f>ROUND('Tabulka č. 4'!AE59/'Pomocná k 4a'!$B$20*1000,0)</f>
        <v>141</v>
      </c>
      <c r="AF59" s="156">
        <f>ROUND('Tabulka č. 4'!AF59/'Pomocná k 4a'!$C$20*1000,0)</f>
        <v>139</v>
      </c>
      <c r="AG59" s="180">
        <f t="shared" si="34"/>
        <v>98.6</v>
      </c>
    </row>
    <row r="60" spans="1:33" s="34" customFormat="1" ht="23.25">
      <c r="A60" s="90" t="s">
        <v>32</v>
      </c>
      <c r="B60" s="331" t="s">
        <v>119</v>
      </c>
      <c r="C60" s="33" t="s">
        <v>46</v>
      </c>
      <c r="D60" s="175">
        <f>ROUND('Tabulka č. 4'!D60/'Pomocná k 4a'!$B$11*1000,0)</f>
        <v>241</v>
      </c>
      <c r="E60" s="156">
        <f>ROUND('Tabulka č. 4'!E60/'Pomocná k 4a'!$C$11*1000,0)</f>
        <v>248</v>
      </c>
      <c r="F60" s="177">
        <f t="shared" si="26"/>
        <v>102.9</v>
      </c>
      <c r="G60" s="178">
        <f>ROUND('Tabulka č. 4'!G60/'Pomocná k 4a'!$B$12*1000,0)</f>
        <v>173</v>
      </c>
      <c r="H60" s="156">
        <f>ROUND('Tabulka č. 4'!H60/'Pomocná k 4a'!$C$12*1000,0)</f>
        <v>170</v>
      </c>
      <c r="I60" s="177">
        <f t="shared" si="27"/>
        <v>98.3</v>
      </c>
      <c r="J60" s="178">
        <f>ROUND('Tabulka č. 4'!J60/'Pomocná k 4a'!$B$13*1000,0)</f>
        <v>163</v>
      </c>
      <c r="K60" s="156">
        <f>ROUND('Tabulka č. 4'!K60/'Pomocná k 4a'!$C$13*1000,0)</f>
        <v>168</v>
      </c>
      <c r="L60" s="177">
        <f t="shared" si="28"/>
        <v>103.1</v>
      </c>
      <c r="M60" s="178">
        <f>ROUND('Tabulka č. 4'!M60/'Pomocná k 4a'!$B$14*1000,0)</f>
        <v>145</v>
      </c>
      <c r="N60" s="156">
        <f>ROUND('Tabulka č. 4'!N60/'Pomocná k 4a'!$C$14*1000,0)</f>
        <v>147</v>
      </c>
      <c r="O60" s="177">
        <f t="shared" si="29"/>
        <v>101.4</v>
      </c>
      <c r="P60" s="190">
        <f>ROUND('Tabulka č. 4'!P60/'Pomocná k 4a'!$B$15*1000,0)</f>
        <v>145</v>
      </c>
      <c r="Q60" s="156">
        <f>ROUND('Tabulka č. 4'!Q60/'Pomocná k 4a'!$C$15*1000,0)</f>
        <v>147</v>
      </c>
      <c r="R60" s="180">
        <f t="shared" si="30"/>
        <v>101.4</v>
      </c>
      <c r="S60" s="190">
        <f>ROUND('Tabulka č. 4'!S60/'Pomocná k 4a'!$B$16*1000,0)</f>
        <v>160</v>
      </c>
      <c r="T60" s="156">
        <f>ROUND('Tabulka č. 4'!T60/'Pomocná k 4a'!$C$16*1000,0)</f>
        <v>162</v>
      </c>
      <c r="U60" s="177">
        <f t="shared" si="31"/>
        <v>101.3</v>
      </c>
      <c r="V60" s="178">
        <f>ROUND('Tabulka č. 4'!V60/'Pomocná k 4a'!$B$17*1000,0)</f>
        <v>148</v>
      </c>
      <c r="W60" s="156">
        <f>ROUND('Tabulka č. 4'!W60/'Pomocná k 4a'!$C$17*1000,0)</f>
        <v>150</v>
      </c>
      <c r="X60" s="177">
        <f t="shared" si="32"/>
        <v>101.4</v>
      </c>
      <c r="Y60" s="482"/>
      <c r="Z60" s="227"/>
      <c r="AA60" s="228"/>
      <c r="AB60" s="276">
        <f>ROUND('Tabulka č. 4'!AB60/'Pomocná k 4a'!$B$19*1000,0)</f>
        <v>158</v>
      </c>
      <c r="AC60" s="156">
        <f>ROUND('Tabulka č. 4'!AC60/'Pomocná k 4a'!$C$19*1000,0)</f>
        <v>160</v>
      </c>
      <c r="AD60" s="177">
        <f t="shared" si="33"/>
        <v>101.3</v>
      </c>
      <c r="AE60" s="276">
        <f>ROUND('Tabulka č. 4'!AE60/'Pomocná k 4a'!$B$20*1000,0)</f>
        <v>207</v>
      </c>
      <c r="AF60" s="156">
        <f>ROUND('Tabulka č. 4'!AF60/'Pomocná k 4a'!$C$20*1000,0)</f>
        <v>211</v>
      </c>
      <c r="AG60" s="180">
        <f t="shared" si="34"/>
        <v>101.9</v>
      </c>
    </row>
    <row r="61" spans="1:33" s="34" customFormat="1" ht="12.75" customHeight="1">
      <c r="A61" s="90" t="s">
        <v>5</v>
      </c>
      <c r="B61" s="331" t="s">
        <v>33</v>
      </c>
      <c r="C61" s="33" t="s">
        <v>46</v>
      </c>
      <c r="D61" s="175">
        <f>ROUND('Tabulka č. 4'!D61/'Pomocná k 4a'!$B$11*1000,0)</f>
        <v>3722</v>
      </c>
      <c r="E61" s="156">
        <f>ROUND('Tabulka č. 4'!E61/'Pomocná k 4a'!$C$11*1000,0)</f>
        <v>3699</v>
      </c>
      <c r="F61" s="177">
        <f t="shared" si="26"/>
        <v>99.4</v>
      </c>
      <c r="G61" s="178">
        <f>ROUND('Tabulka č. 4'!G61/'Pomocná k 4a'!$B$12*1000,0)</f>
        <v>3204</v>
      </c>
      <c r="H61" s="156">
        <f>ROUND('Tabulka č. 4'!H61/'Pomocná k 4a'!$C$12*1000,0)</f>
        <v>3251</v>
      </c>
      <c r="I61" s="177">
        <f t="shared" si="27"/>
        <v>101.5</v>
      </c>
      <c r="J61" s="178">
        <f>ROUND('Tabulka č. 4'!J61/'Pomocná k 4a'!$B$13*1000,0)</f>
        <v>3027</v>
      </c>
      <c r="K61" s="156">
        <f>ROUND('Tabulka č. 4'!K61/'Pomocná k 4a'!$C$13*1000,0)</f>
        <v>3121</v>
      </c>
      <c r="L61" s="177">
        <f t="shared" si="28"/>
        <v>103.1</v>
      </c>
      <c r="M61" s="178">
        <f>ROUND('Tabulka č. 4'!M61/'Pomocná k 4a'!$B$14*1000,0)</f>
        <v>2667</v>
      </c>
      <c r="N61" s="156">
        <f>ROUND('Tabulka č. 4'!N61/'Pomocná k 4a'!$C$14*1000,0)</f>
        <v>2635</v>
      </c>
      <c r="O61" s="177">
        <f t="shared" si="29"/>
        <v>98.8</v>
      </c>
      <c r="P61" s="190">
        <f>ROUND('Tabulka č. 4'!P61/'Pomocná k 4a'!$B$15*1000,0)</f>
        <v>3450</v>
      </c>
      <c r="Q61" s="156">
        <f>ROUND('Tabulka č. 4'!Q61/'Pomocná k 4a'!$C$15*1000,0)</f>
        <v>3453</v>
      </c>
      <c r="R61" s="180">
        <f t="shared" si="30"/>
        <v>100.1</v>
      </c>
      <c r="S61" s="190">
        <f>ROUND('Tabulka č. 4'!S61/'Pomocná k 4a'!$B$16*1000,0)</f>
        <v>3309</v>
      </c>
      <c r="T61" s="156">
        <f>ROUND('Tabulka č. 4'!T61/'Pomocná k 4a'!$C$16*1000,0)</f>
        <v>3273</v>
      </c>
      <c r="U61" s="177">
        <f t="shared" si="31"/>
        <v>98.9</v>
      </c>
      <c r="V61" s="178">
        <f>ROUND('Tabulka č. 4'!V61/'Pomocná k 4a'!$B$17*1000,0)</f>
        <v>2963</v>
      </c>
      <c r="W61" s="156">
        <f>ROUND('Tabulka č. 4'!W61/'Pomocná k 4a'!$C$17*1000,0)</f>
        <v>3056</v>
      </c>
      <c r="X61" s="177">
        <f t="shared" si="32"/>
        <v>103.1</v>
      </c>
      <c r="Y61" s="482"/>
      <c r="Z61" s="227"/>
      <c r="AA61" s="228"/>
      <c r="AB61" s="276">
        <f>ROUND('Tabulka č. 4'!AB61/'Pomocná k 4a'!$B$19*1000,0)</f>
        <v>3082</v>
      </c>
      <c r="AC61" s="156">
        <f>ROUND('Tabulka č. 4'!AC61/'Pomocná k 4a'!$C$19*1000,0)</f>
        <v>3108</v>
      </c>
      <c r="AD61" s="177">
        <f t="shared" si="33"/>
        <v>100.8</v>
      </c>
      <c r="AE61" s="276">
        <f>ROUND('Tabulka č. 4'!AE61/'Pomocná k 4a'!$B$20*1000,0)</f>
        <v>3456</v>
      </c>
      <c r="AF61" s="156">
        <f>ROUND('Tabulka č. 4'!AF61/'Pomocná k 4a'!$C$20*1000,0)</f>
        <v>3447</v>
      </c>
      <c r="AG61" s="180">
        <f t="shared" si="34"/>
        <v>99.7</v>
      </c>
    </row>
    <row r="62" spans="1:33" s="34" customFormat="1">
      <c r="A62" s="90"/>
      <c r="B62" s="332" t="s">
        <v>144</v>
      </c>
      <c r="C62" s="33"/>
      <c r="D62" s="175"/>
      <c r="E62" s="156"/>
      <c r="F62" s="177"/>
      <c r="G62" s="178"/>
      <c r="H62" s="156"/>
      <c r="I62" s="177"/>
      <c r="J62" s="178"/>
      <c r="K62" s="156"/>
      <c r="L62" s="177"/>
      <c r="M62" s="178"/>
      <c r="N62" s="156"/>
      <c r="O62" s="177"/>
      <c r="P62" s="190"/>
      <c r="Q62" s="156"/>
      <c r="R62" s="180"/>
      <c r="S62" s="190"/>
      <c r="T62" s="156"/>
      <c r="U62" s="177"/>
      <c r="V62" s="178"/>
      <c r="W62" s="156"/>
      <c r="X62" s="177"/>
      <c r="Y62" s="482"/>
      <c r="Z62" s="227"/>
      <c r="AA62" s="228"/>
      <c r="AB62" s="276"/>
      <c r="AC62" s="156"/>
      <c r="AD62" s="177"/>
      <c r="AE62" s="276"/>
      <c r="AF62" s="156"/>
      <c r="AG62" s="180"/>
    </row>
    <row r="63" spans="1:33">
      <c r="A63" s="89" t="s">
        <v>34</v>
      </c>
      <c r="B63" s="333" t="s">
        <v>133</v>
      </c>
      <c r="C63" s="33" t="s">
        <v>46</v>
      </c>
      <c r="D63" s="175">
        <f>ROUND('Tabulka č. 4'!D63/'Pomocná k 4a'!$B$11*1000,0)</f>
        <v>2538</v>
      </c>
      <c r="E63" s="156">
        <f>ROUND('Tabulka č. 4'!E63/'Pomocná k 4a'!$C$11*1000,0)</f>
        <v>2527</v>
      </c>
      <c r="F63" s="177">
        <f t="shared" ref="F63:F75" si="35">ROUND(E63/D63*100,1)</f>
        <v>99.6</v>
      </c>
      <c r="G63" s="178">
        <f>ROUND('Tabulka č. 4'!G63/'Pomocná k 4a'!$B$12*1000,0)</f>
        <v>2087</v>
      </c>
      <c r="H63" s="156">
        <f>ROUND('Tabulka č. 4'!H63/'Pomocná k 4a'!$C$12*1000,0)</f>
        <v>2118</v>
      </c>
      <c r="I63" s="177">
        <f t="shared" ref="I63:I75" si="36">ROUND(H63/G63*100,1)</f>
        <v>101.5</v>
      </c>
      <c r="J63" s="178">
        <f>ROUND('Tabulka č. 4'!J63/'Pomocná k 4a'!$B$13*1000,0)</f>
        <v>2066</v>
      </c>
      <c r="K63" s="156">
        <f>ROUND('Tabulka č. 4'!K63/'Pomocná k 4a'!$C$13*1000,0)</f>
        <v>2130</v>
      </c>
      <c r="L63" s="177">
        <f t="shared" ref="L63:L75" si="37">ROUND(K63/J63*100,1)</f>
        <v>103.1</v>
      </c>
      <c r="M63" s="178">
        <f>ROUND('Tabulka č. 4'!M63/'Pomocná k 4a'!$B$14*1000,0)</f>
        <v>1809</v>
      </c>
      <c r="N63" s="156">
        <f>ROUND('Tabulka č. 4'!N63/'Pomocná k 4a'!$C$14*1000,0)</f>
        <v>1787</v>
      </c>
      <c r="O63" s="177">
        <f t="shared" ref="O63:O75" si="38">ROUND(N63/M63*100,1)</f>
        <v>98.8</v>
      </c>
      <c r="P63" s="190">
        <f>ROUND('Tabulka č. 4'!P63/'Pomocná k 4a'!$B$15*1000,0)</f>
        <v>2179</v>
      </c>
      <c r="Q63" s="156">
        <f>ROUND('Tabulka č. 4'!Q63/'Pomocná k 4a'!$C$15*1000,0)</f>
        <v>2178</v>
      </c>
      <c r="R63" s="180">
        <f t="shared" ref="R63:R75" si="39">ROUND(Q63/P63*100,1)</f>
        <v>100</v>
      </c>
      <c r="S63" s="190">
        <f>ROUND('Tabulka č. 4'!S63/'Pomocná k 4a'!$B$16*1000,0)</f>
        <v>2210</v>
      </c>
      <c r="T63" s="156">
        <f>ROUND('Tabulka č. 4'!T63/'Pomocná k 4a'!$C$16*1000,0)</f>
        <v>2186</v>
      </c>
      <c r="U63" s="177">
        <f t="shared" ref="U63:U75" si="40">ROUND(T63/S63*100,1)</f>
        <v>98.9</v>
      </c>
      <c r="V63" s="178">
        <f>ROUND('Tabulka č. 4'!V63/'Pomocná k 4a'!$B$17*1000,0)</f>
        <v>2113</v>
      </c>
      <c r="W63" s="156">
        <f>ROUND('Tabulka č. 4'!W63/'Pomocná k 4a'!$C$17*1000,0)</f>
        <v>2186</v>
      </c>
      <c r="X63" s="177">
        <f t="shared" ref="X63:X75" si="41">ROUND(W63/V63*100,1)</f>
        <v>103.5</v>
      </c>
      <c r="Y63" s="482"/>
      <c r="Z63" s="227"/>
      <c r="AA63" s="228"/>
      <c r="AB63" s="276">
        <f>ROUND('Tabulka č. 4'!AB63/'Pomocná k 4a'!$B$19*1000,0)</f>
        <v>2076</v>
      </c>
      <c r="AC63" s="156">
        <f>ROUND('Tabulka č. 4'!AC63/'Pomocná k 4a'!$C$19*1000,0)</f>
        <v>2094</v>
      </c>
      <c r="AD63" s="177">
        <f t="shared" ref="AD63:AD75" si="42">ROUND(AC63/AB63*100,1)</f>
        <v>100.9</v>
      </c>
      <c r="AE63" s="276">
        <f>ROUND('Tabulka č. 4'!AE63/'Pomocná k 4a'!$B$20*1000,0)</f>
        <v>2346</v>
      </c>
      <c r="AF63" s="156">
        <f>ROUND('Tabulka č. 4'!AF63/'Pomocná k 4a'!$C$20*1000,0)</f>
        <v>2342</v>
      </c>
      <c r="AG63" s="180">
        <f t="shared" ref="AG63:AG75" si="43">ROUND(AF63/AE63*100,1)</f>
        <v>99.8</v>
      </c>
    </row>
    <row r="64" spans="1:33">
      <c r="A64" s="89"/>
      <c r="B64" s="334" t="s">
        <v>144</v>
      </c>
      <c r="C64" s="33"/>
      <c r="D64" s="175"/>
      <c r="E64" s="156"/>
      <c r="F64" s="177"/>
      <c r="G64" s="178"/>
      <c r="H64" s="156"/>
      <c r="I64" s="177"/>
      <c r="J64" s="178"/>
      <c r="K64" s="156"/>
      <c r="L64" s="177"/>
      <c r="M64" s="178"/>
      <c r="N64" s="156"/>
      <c r="O64" s="177"/>
      <c r="P64" s="190"/>
      <c r="Q64" s="156"/>
      <c r="R64" s="180"/>
      <c r="S64" s="190"/>
      <c r="T64" s="156"/>
      <c r="U64" s="177"/>
      <c r="V64" s="178"/>
      <c r="W64" s="156"/>
      <c r="X64" s="177"/>
      <c r="Y64" s="482"/>
      <c r="Z64" s="227"/>
      <c r="AA64" s="228"/>
      <c r="AB64" s="276"/>
      <c r="AC64" s="156"/>
      <c r="AD64" s="177"/>
      <c r="AE64" s="276"/>
      <c r="AF64" s="156"/>
      <c r="AG64" s="180"/>
    </row>
    <row r="65" spans="1:33" ht="12.75" customHeight="1">
      <c r="A65" s="89" t="s">
        <v>35</v>
      </c>
      <c r="B65" s="334" t="s">
        <v>174</v>
      </c>
      <c r="C65" s="33" t="s">
        <v>46</v>
      </c>
      <c r="D65" s="175">
        <f>ROUND('Tabulka č. 4'!D65/'Pomocná k 4a'!$B$11*1000,0)</f>
        <v>1079</v>
      </c>
      <c r="E65" s="156">
        <f>ROUND('Tabulka č. 4'!E65/'Pomocná k 4a'!$C$11*1000,0)</f>
        <v>1076</v>
      </c>
      <c r="F65" s="177">
        <f t="shared" si="35"/>
        <v>99.7</v>
      </c>
      <c r="G65" s="178">
        <f>ROUND('Tabulka č. 4'!G65/'Pomocná k 4a'!$B$12*1000,0)</f>
        <v>856</v>
      </c>
      <c r="H65" s="156">
        <f>ROUND('Tabulka č. 4'!H65/'Pomocná k 4a'!$C$12*1000,0)</f>
        <v>869</v>
      </c>
      <c r="I65" s="177">
        <f t="shared" si="36"/>
        <v>101.5</v>
      </c>
      <c r="J65" s="178">
        <f>ROUND('Tabulka č. 4'!J65/'Pomocná k 4a'!$B$13*1000,0)</f>
        <v>849</v>
      </c>
      <c r="K65" s="156">
        <f>ROUND('Tabulka č. 4'!K65/'Pomocná k 4a'!$C$13*1000,0)</f>
        <v>875</v>
      </c>
      <c r="L65" s="177">
        <f t="shared" si="37"/>
        <v>103.1</v>
      </c>
      <c r="M65" s="178">
        <f>ROUND('Tabulka č. 4'!M65/'Pomocná k 4a'!$B$14*1000,0)</f>
        <v>731</v>
      </c>
      <c r="N65" s="156">
        <f>ROUND('Tabulka č. 4'!N65/'Pomocná k 4a'!$C$14*1000,0)</f>
        <v>722</v>
      </c>
      <c r="O65" s="177">
        <f t="shared" si="38"/>
        <v>98.8</v>
      </c>
      <c r="P65" s="190">
        <f>ROUND('Tabulka č. 4'!P65/'Pomocná k 4a'!$B$15*1000,0)</f>
        <v>1235</v>
      </c>
      <c r="Q65" s="156">
        <f>ROUND('Tabulka č. 4'!Q65/'Pomocná k 4a'!$C$15*1000,0)</f>
        <v>1232</v>
      </c>
      <c r="R65" s="180">
        <f t="shared" si="39"/>
        <v>99.8</v>
      </c>
      <c r="S65" s="190">
        <f>ROUND('Tabulka č. 4'!S65/'Pomocná k 4a'!$B$16*1000,0)</f>
        <v>892</v>
      </c>
      <c r="T65" s="156">
        <f>ROUND('Tabulka č. 4'!T65/'Pomocná k 4a'!$C$16*1000,0)</f>
        <v>882</v>
      </c>
      <c r="U65" s="177">
        <f t="shared" si="40"/>
        <v>98.9</v>
      </c>
      <c r="V65" s="178">
        <f>ROUND('Tabulka č. 4'!V65/'Pomocná k 4a'!$B$17*1000,0)</f>
        <v>779</v>
      </c>
      <c r="W65" s="156">
        <f>ROUND('Tabulka č. 4'!W65/'Pomocná k 4a'!$C$17*1000,0)</f>
        <v>806</v>
      </c>
      <c r="X65" s="177">
        <f t="shared" si="41"/>
        <v>103.5</v>
      </c>
      <c r="Y65" s="482"/>
      <c r="Z65" s="227"/>
      <c r="AA65" s="228"/>
      <c r="AB65" s="276">
        <f>ROUND('Tabulka č. 4'!AB65/'Pomocná k 4a'!$B$19*1000,0)</f>
        <v>848</v>
      </c>
      <c r="AC65" s="156">
        <f>ROUND('Tabulka č. 4'!AC65/'Pomocná k 4a'!$C$19*1000,0)</f>
        <v>855</v>
      </c>
      <c r="AD65" s="177">
        <f t="shared" si="42"/>
        <v>100.8</v>
      </c>
      <c r="AE65" s="276">
        <f>ROUND('Tabulka č. 4'!AE65/'Pomocná k 4a'!$B$20*1000,0)</f>
        <v>983</v>
      </c>
      <c r="AF65" s="156">
        <f>ROUND('Tabulka č. 4'!AF65/'Pomocná k 4a'!$C$20*1000,0)</f>
        <v>982</v>
      </c>
      <c r="AG65" s="180">
        <f t="shared" si="43"/>
        <v>99.9</v>
      </c>
    </row>
    <row r="66" spans="1:33" ht="12.75" customHeight="1">
      <c r="A66" s="89" t="s">
        <v>36</v>
      </c>
      <c r="B66" s="334" t="s">
        <v>175</v>
      </c>
      <c r="C66" s="33" t="s">
        <v>46</v>
      </c>
      <c r="D66" s="175">
        <f>ROUND('Tabulka č. 4'!D66/'Pomocná k 4a'!$B$11*1000,0)</f>
        <v>1459</v>
      </c>
      <c r="E66" s="156">
        <f>ROUND('Tabulka č. 4'!E66/'Pomocná k 4a'!$C$11*1000,0)</f>
        <v>1450</v>
      </c>
      <c r="F66" s="177">
        <f t="shared" si="35"/>
        <v>99.4</v>
      </c>
      <c r="G66" s="178">
        <f>ROUND('Tabulka č. 4'!G66/'Pomocná k 4a'!$B$12*1000,0)</f>
        <v>1231</v>
      </c>
      <c r="H66" s="156">
        <f>ROUND('Tabulka č. 4'!H66/'Pomocná k 4a'!$C$12*1000,0)</f>
        <v>1249</v>
      </c>
      <c r="I66" s="177">
        <f t="shared" si="36"/>
        <v>101.5</v>
      </c>
      <c r="J66" s="178">
        <f>ROUND('Tabulka č. 4'!J66/'Pomocná k 4a'!$B$13*1000,0)</f>
        <v>1217</v>
      </c>
      <c r="K66" s="156">
        <f>ROUND('Tabulka č. 4'!K66/'Pomocná k 4a'!$C$13*1000,0)</f>
        <v>1255</v>
      </c>
      <c r="L66" s="177">
        <f t="shared" si="37"/>
        <v>103.1</v>
      </c>
      <c r="M66" s="178">
        <f>ROUND('Tabulka č. 4'!M66/'Pomocná k 4a'!$B$14*1000,0)</f>
        <v>1078</v>
      </c>
      <c r="N66" s="156">
        <f>ROUND('Tabulka č. 4'!N66/'Pomocná k 4a'!$C$14*1000,0)</f>
        <v>1066</v>
      </c>
      <c r="O66" s="177">
        <f t="shared" si="38"/>
        <v>98.9</v>
      </c>
      <c r="P66" s="190">
        <f>ROUND('Tabulka č. 4'!P66/'Pomocná k 4a'!$B$15*1000,0)</f>
        <v>944</v>
      </c>
      <c r="Q66" s="156">
        <f>ROUND('Tabulka č. 4'!Q66/'Pomocná k 4a'!$C$15*1000,0)</f>
        <v>946</v>
      </c>
      <c r="R66" s="180">
        <f t="shared" si="39"/>
        <v>100.2</v>
      </c>
      <c r="S66" s="190">
        <f>ROUND('Tabulka č. 4'!S66/'Pomocná k 4a'!$B$16*1000,0)</f>
        <v>1318</v>
      </c>
      <c r="T66" s="156">
        <f>ROUND('Tabulka č. 4'!T66/'Pomocná k 4a'!$C$16*1000,0)</f>
        <v>1303</v>
      </c>
      <c r="U66" s="177">
        <f t="shared" si="40"/>
        <v>98.9</v>
      </c>
      <c r="V66" s="178">
        <f>ROUND('Tabulka č. 4'!V66/'Pomocná k 4a'!$B$17*1000,0)</f>
        <v>1334</v>
      </c>
      <c r="W66" s="156">
        <f>ROUND('Tabulka č. 4'!W66/'Pomocná k 4a'!$C$17*1000,0)</f>
        <v>1380</v>
      </c>
      <c r="X66" s="177">
        <f t="shared" si="41"/>
        <v>103.4</v>
      </c>
      <c r="Y66" s="482"/>
      <c r="Z66" s="227"/>
      <c r="AA66" s="228"/>
      <c r="AB66" s="276">
        <f>ROUND('Tabulka č. 4'!AB66/'Pomocná k 4a'!$B$19*1000,0)</f>
        <v>1227</v>
      </c>
      <c r="AC66" s="156">
        <f>ROUND('Tabulka č. 4'!AC66/'Pomocná k 4a'!$C$19*1000,0)</f>
        <v>1239</v>
      </c>
      <c r="AD66" s="177">
        <f t="shared" si="42"/>
        <v>101</v>
      </c>
      <c r="AE66" s="276">
        <f>ROUND('Tabulka č. 4'!AE66/'Pomocná k 4a'!$B$20*1000,0)</f>
        <v>1363</v>
      </c>
      <c r="AF66" s="156">
        <f>ROUND('Tabulka č. 4'!AF66/'Pomocná k 4a'!$C$20*1000,0)</f>
        <v>1360</v>
      </c>
      <c r="AG66" s="180">
        <f t="shared" si="43"/>
        <v>99.8</v>
      </c>
    </row>
    <row r="67" spans="1:33" ht="12.75" customHeight="1">
      <c r="A67" s="89" t="s">
        <v>37</v>
      </c>
      <c r="B67" s="333" t="s">
        <v>134</v>
      </c>
      <c r="C67" s="33" t="s">
        <v>46</v>
      </c>
      <c r="D67" s="175">
        <f>ROUND('Tabulka č. 4'!D67/'Pomocná k 4a'!$B$11*1000,0)</f>
        <v>1184</v>
      </c>
      <c r="E67" s="156">
        <f>ROUND('Tabulka č. 4'!E67/'Pomocná k 4a'!$C$11*1000,0)</f>
        <v>1173</v>
      </c>
      <c r="F67" s="177">
        <f t="shared" si="35"/>
        <v>99.1</v>
      </c>
      <c r="G67" s="178">
        <f>ROUND('Tabulka č. 4'!G67/'Pomocná k 4a'!$B$12*1000,0)</f>
        <v>1117</v>
      </c>
      <c r="H67" s="156">
        <f>ROUND('Tabulka č. 4'!H67/'Pomocná k 4a'!$C$12*1000,0)</f>
        <v>1133</v>
      </c>
      <c r="I67" s="177">
        <f t="shared" si="36"/>
        <v>101.4</v>
      </c>
      <c r="J67" s="178">
        <f>ROUND('Tabulka č. 4'!J67/'Pomocná k 4a'!$B$13*1000,0)</f>
        <v>961</v>
      </c>
      <c r="K67" s="156">
        <f>ROUND('Tabulka č. 4'!K67/'Pomocná k 4a'!$C$13*1000,0)</f>
        <v>991</v>
      </c>
      <c r="L67" s="177">
        <f t="shared" si="37"/>
        <v>103.1</v>
      </c>
      <c r="M67" s="178">
        <f>ROUND('Tabulka č. 4'!M67/'Pomocná k 4a'!$B$14*1000,0)</f>
        <v>858</v>
      </c>
      <c r="N67" s="156">
        <f>ROUND('Tabulka č. 4'!N67/'Pomocná k 4a'!$C$14*1000,0)</f>
        <v>848</v>
      </c>
      <c r="O67" s="177">
        <f t="shared" si="38"/>
        <v>98.8</v>
      </c>
      <c r="P67" s="190">
        <f>ROUND('Tabulka č. 4'!P67/'Pomocná k 4a'!$B$15*1000,0)</f>
        <v>1271</v>
      </c>
      <c r="Q67" s="156">
        <f>ROUND('Tabulka č. 4'!Q67/'Pomocná k 4a'!$C$15*1000,0)</f>
        <v>1275</v>
      </c>
      <c r="R67" s="180">
        <f t="shared" si="39"/>
        <v>100.3</v>
      </c>
      <c r="S67" s="190">
        <f>ROUND('Tabulka č. 4'!S67/'Pomocná k 4a'!$B$16*1000,0)</f>
        <v>1099</v>
      </c>
      <c r="T67" s="156">
        <f>ROUND('Tabulka č. 4'!T67/'Pomocná k 4a'!$C$16*1000,0)</f>
        <v>1087</v>
      </c>
      <c r="U67" s="177">
        <f t="shared" si="40"/>
        <v>98.9</v>
      </c>
      <c r="V67" s="178">
        <f>ROUND('Tabulka č. 4'!V67/'Pomocná k 4a'!$B$17*1000,0)</f>
        <v>850</v>
      </c>
      <c r="W67" s="156">
        <f>ROUND('Tabulka č. 4'!W67/'Pomocná k 4a'!$C$17*1000,0)</f>
        <v>870</v>
      </c>
      <c r="X67" s="177">
        <f t="shared" si="41"/>
        <v>102.4</v>
      </c>
      <c r="Y67" s="482"/>
      <c r="Z67" s="227"/>
      <c r="AA67" s="228"/>
      <c r="AB67" s="276">
        <f>ROUND('Tabulka č. 4'!AB67/'Pomocná k 4a'!$B$19*1000,0)</f>
        <v>1006</v>
      </c>
      <c r="AC67" s="156">
        <f>ROUND('Tabulka č. 4'!AC67/'Pomocná k 4a'!$C$19*1000,0)</f>
        <v>1014</v>
      </c>
      <c r="AD67" s="177">
        <f t="shared" si="42"/>
        <v>100.8</v>
      </c>
      <c r="AE67" s="276">
        <f>ROUND('Tabulka č. 4'!AE67/'Pomocná k 4a'!$B$20*1000,0)</f>
        <v>1110</v>
      </c>
      <c r="AF67" s="156">
        <f>ROUND('Tabulka č. 4'!AF67/'Pomocná k 4a'!$C$20*1000,0)</f>
        <v>1105</v>
      </c>
      <c r="AG67" s="180">
        <f t="shared" si="43"/>
        <v>99.5</v>
      </c>
    </row>
    <row r="68" spans="1:33" s="34" customFormat="1" ht="16.5" customHeight="1">
      <c r="A68" s="91" t="s">
        <v>6</v>
      </c>
      <c r="B68" s="331" t="s">
        <v>38</v>
      </c>
      <c r="C68" s="33" t="s">
        <v>46</v>
      </c>
      <c r="D68" s="175">
        <f>ROUND('Tabulka č. 4'!D68/'Pomocná k 4a'!$B$11*1000,0)</f>
        <v>671</v>
      </c>
      <c r="E68" s="156">
        <f>ROUND('Tabulka č. 4'!E68/'Pomocná k 4a'!$C$11*1000,0)</f>
        <v>677</v>
      </c>
      <c r="F68" s="177">
        <f t="shared" si="35"/>
        <v>100.9</v>
      </c>
      <c r="G68" s="178">
        <f>ROUND('Tabulka č. 4'!G68/'Pomocná k 4a'!$B$12*1000,0)</f>
        <v>504</v>
      </c>
      <c r="H68" s="156">
        <f>ROUND('Tabulka č. 4'!H68/'Pomocná k 4a'!$C$12*1000,0)</f>
        <v>511</v>
      </c>
      <c r="I68" s="177">
        <f t="shared" si="36"/>
        <v>101.4</v>
      </c>
      <c r="J68" s="178">
        <f>ROUND('Tabulka č. 4'!J68/'Pomocná k 4a'!$B$13*1000,0)</f>
        <v>481</v>
      </c>
      <c r="K68" s="156">
        <f>ROUND('Tabulka č. 4'!K68/'Pomocná k 4a'!$C$13*1000,0)</f>
        <v>496</v>
      </c>
      <c r="L68" s="177">
        <f t="shared" si="37"/>
        <v>103.1</v>
      </c>
      <c r="M68" s="178">
        <f>ROUND('Tabulka č. 4'!M68/'Pomocná k 4a'!$B$14*1000,0)</f>
        <v>382</v>
      </c>
      <c r="N68" s="156">
        <f>ROUND('Tabulka č. 4'!N68/'Pomocná k 4a'!$C$14*1000,0)</f>
        <v>384</v>
      </c>
      <c r="O68" s="177">
        <f t="shared" si="38"/>
        <v>100.5</v>
      </c>
      <c r="P68" s="190">
        <f>ROUND('Tabulka č. 4'!P68/'Pomocná k 4a'!$B$15*1000,0)</f>
        <v>508</v>
      </c>
      <c r="Q68" s="156">
        <f>ROUND('Tabulka č. 4'!Q68/'Pomocná k 4a'!$C$15*1000,0)</f>
        <v>516</v>
      </c>
      <c r="R68" s="180">
        <f t="shared" si="39"/>
        <v>101.6</v>
      </c>
      <c r="S68" s="190">
        <f>ROUND('Tabulka č. 4'!S68/'Pomocná k 4a'!$B$16*1000,0)</f>
        <v>505</v>
      </c>
      <c r="T68" s="156">
        <f>ROUND('Tabulka č. 4'!T68/'Pomocná k 4a'!$C$16*1000,0)</f>
        <v>497</v>
      </c>
      <c r="U68" s="177">
        <f t="shared" si="40"/>
        <v>98.4</v>
      </c>
      <c r="V68" s="178">
        <f>ROUND('Tabulka č. 4'!V68/'Pomocná k 4a'!$B$17*1000,0)</f>
        <v>457</v>
      </c>
      <c r="W68" s="156">
        <f>ROUND('Tabulka č. 4'!W68/'Pomocná k 4a'!$C$17*1000,0)</f>
        <v>471</v>
      </c>
      <c r="X68" s="177">
        <f t="shared" si="41"/>
        <v>103.1</v>
      </c>
      <c r="Y68" s="482"/>
      <c r="Z68" s="227"/>
      <c r="AA68" s="228"/>
      <c r="AB68" s="276">
        <f>ROUND('Tabulka č. 4'!AB68/'Pomocná k 4a'!$B$19*1000,0)</f>
        <v>474</v>
      </c>
      <c r="AC68" s="156">
        <f>ROUND('Tabulka č. 4'!AC68/'Pomocná k 4a'!$C$19*1000,0)</f>
        <v>479</v>
      </c>
      <c r="AD68" s="177">
        <f t="shared" si="42"/>
        <v>101.1</v>
      </c>
      <c r="AE68" s="276">
        <f>ROUND('Tabulka č. 4'!AE68/'Pomocná k 4a'!$B$20*1000,0)</f>
        <v>589</v>
      </c>
      <c r="AF68" s="156">
        <f>ROUND('Tabulka č. 4'!AF68/'Pomocná k 4a'!$C$20*1000,0)</f>
        <v>592</v>
      </c>
      <c r="AG68" s="180">
        <f t="shared" si="43"/>
        <v>100.5</v>
      </c>
    </row>
    <row r="69" spans="1:33" s="34" customFormat="1" ht="16.5" customHeight="1">
      <c r="A69" s="91"/>
      <c r="B69" s="332" t="s">
        <v>144</v>
      </c>
      <c r="C69" s="33"/>
      <c r="D69" s="175"/>
      <c r="E69" s="156"/>
      <c r="F69" s="177"/>
      <c r="G69" s="178"/>
      <c r="H69" s="156"/>
      <c r="I69" s="177"/>
      <c r="J69" s="178"/>
      <c r="K69" s="156"/>
      <c r="L69" s="177"/>
      <c r="M69" s="178"/>
      <c r="N69" s="156"/>
      <c r="O69" s="177"/>
      <c r="P69" s="190"/>
      <c r="Q69" s="156"/>
      <c r="R69" s="180"/>
      <c r="S69" s="190"/>
      <c r="T69" s="156"/>
      <c r="U69" s="177"/>
      <c r="V69" s="178"/>
      <c r="W69" s="156"/>
      <c r="X69" s="177"/>
      <c r="Y69" s="482"/>
      <c r="Z69" s="227"/>
      <c r="AA69" s="228"/>
      <c r="AB69" s="276"/>
      <c r="AC69" s="156"/>
      <c r="AD69" s="177"/>
      <c r="AE69" s="276"/>
      <c r="AF69" s="156"/>
      <c r="AG69" s="180"/>
    </row>
    <row r="70" spans="1:33">
      <c r="A70" s="89" t="s">
        <v>39</v>
      </c>
      <c r="B70" s="333" t="s">
        <v>133</v>
      </c>
      <c r="C70" s="33" t="s">
        <v>46</v>
      </c>
      <c r="D70" s="175">
        <f>ROUND('Tabulka č. 4'!D70/'Pomocná k 4a'!$B$11*1000,0)</f>
        <v>427</v>
      </c>
      <c r="E70" s="156">
        <f>ROUND('Tabulka č. 4'!E70/'Pomocná k 4a'!$C$11*1000,0)</f>
        <v>433</v>
      </c>
      <c r="F70" s="177">
        <f t="shared" si="35"/>
        <v>101.4</v>
      </c>
      <c r="G70" s="178">
        <f>ROUND('Tabulka č. 4'!G70/'Pomocná k 4a'!$B$12*1000,0)</f>
        <v>271</v>
      </c>
      <c r="H70" s="156">
        <f>ROUND('Tabulka č. 4'!H70/'Pomocná k 4a'!$C$12*1000,0)</f>
        <v>275</v>
      </c>
      <c r="I70" s="177">
        <f t="shared" si="36"/>
        <v>101.5</v>
      </c>
      <c r="J70" s="178">
        <f>ROUND('Tabulka č. 4'!J70/'Pomocná k 4a'!$B$13*1000,0)</f>
        <v>288</v>
      </c>
      <c r="K70" s="156">
        <f>ROUND('Tabulka č. 4'!K70/'Pomocná k 4a'!$C$13*1000,0)</f>
        <v>297</v>
      </c>
      <c r="L70" s="177">
        <f t="shared" si="37"/>
        <v>103.1</v>
      </c>
      <c r="M70" s="178">
        <f>ROUND('Tabulka č. 4'!M70/'Pomocná k 4a'!$B$14*1000,0)</f>
        <v>206</v>
      </c>
      <c r="N70" s="156">
        <f>ROUND('Tabulka č. 4'!N70/'Pomocná k 4a'!$C$14*1000,0)</f>
        <v>207</v>
      </c>
      <c r="O70" s="177">
        <f t="shared" si="38"/>
        <v>100.5</v>
      </c>
      <c r="P70" s="190">
        <f>ROUND('Tabulka č. 4'!P70/'Pomocná k 4a'!$B$15*1000,0)</f>
        <v>269</v>
      </c>
      <c r="Q70" s="156">
        <f>ROUND('Tabulka č. 4'!Q70/'Pomocná k 4a'!$C$15*1000,0)</f>
        <v>272</v>
      </c>
      <c r="R70" s="180">
        <f t="shared" si="39"/>
        <v>101.1</v>
      </c>
      <c r="S70" s="190">
        <f>ROUND('Tabulka č. 4'!S70/'Pomocná k 4a'!$B$16*1000,0)</f>
        <v>168</v>
      </c>
      <c r="T70" s="156">
        <f>ROUND('Tabulka č. 4'!T70/'Pomocná k 4a'!$C$16*1000,0)</f>
        <v>165</v>
      </c>
      <c r="U70" s="177">
        <f t="shared" si="40"/>
        <v>98.2</v>
      </c>
      <c r="V70" s="178">
        <f>ROUND('Tabulka č. 4'!V70/'Pomocná k 4a'!$B$17*1000,0)</f>
        <v>279</v>
      </c>
      <c r="W70" s="156">
        <f>ROUND('Tabulka č. 4'!W70/'Pomocná k 4a'!$C$17*1000,0)</f>
        <v>288</v>
      </c>
      <c r="X70" s="177">
        <f t="shared" si="41"/>
        <v>103.2</v>
      </c>
      <c r="Y70" s="482"/>
      <c r="Z70" s="227"/>
      <c r="AA70" s="228"/>
      <c r="AB70" s="276">
        <f>ROUND('Tabulka č. 4'!AB70/'Pomocná k 4a'!$B$19*1000,0)</f>
        <v>237</v>
      </c>
      <c r="AC70" s="156">
        <f>ROUND('Tabulka č. 4'!AC70/'Pomocná k 4a'!$C$19*1000,0)</f>
        <v>241</v>
      </c>
      <c r="AD70" s="177">
        <f t="shared" si="42"/>
        <v>101.7</v>
      </c>
      <c r="AE70" s="276">
        <f>ROUND('Tabulka č. 4'!AE70/'Pomocná k 4a'!$B$20*1000,0)</f>
        <v>348</v>
      </c>
      <c r="AF70" s="156">
        <f>ROUND('Tabulka č. 4'!AF70/'Pomocná k 4a'!$C$20*1000,0)</f>
        <v>351</v>
      </c>
      <c r="AG70" s="180">
        <f t="shared" si="43"/>
        <v>100.9</v>
      </c>
    </row>
    <row r="71" spans="1:33">
      <c r="A71" s="89"/>
      <c r="B71" s="334" t="s">
        <v>144</v>
      </c>
      <c r="C71" s="33"/>
      <c r="D71" s="175"/>
      <c r="E71" s="156"/>
      <c r="F71" s="177"/>
      <c r="G71" s="178"/>
      <c r="H71" s="156"/>
      <c r="I71" s="177"/>
      <c r="J71" s="178"/>
      <c r="K71" s="156"/>
      <c r="L71" s="177"/>
      <c r="M71" s="178"/>
      <c r="N71" s="156"/>
      <c r="O71" s="177"/>
      <c r="P71" s="190"/>
      <c r="Q71" s="156"/>
      <c r="R71" s="180"/>
      <c r="S71" s="190"/>
      <c r="T71" s="156"/>
      <c r="U71" s="177"/>
      <c r="V71" s="178"/>
      <c r="W71" s="156"/>
      <c r="X71" s="177"/>
      <c r="Y71" s="482"/>
      <c r="Z71" s="227"/>
      <c r="AA71" s="228"/>
      <c r="AB71" s="276"/>
      <c r="AC71" s="156"/>
      <c r="AD71" s="177"/>
      <c r="AE71" s="276"/>
      <c r="AF71" s="156"/>
      <c r="AG71" s="180"/>
    </row>
    <row r="72" spans="1:33">
      <c r="A72" s="88" t="s">
        <v>63</v>
      </c>
      <c r="B72" s="334" t="s">
        <v>174</v>
      </c>
      <c r="C72" s="33" t="s">
        <v>46</v>
      </c>
      <c r="D72" s="175">
        <f>ROUND('Tabulka č. 4'!D72/'Pomocná k 4a'!$B$11*1000,0)</f>
        <v>260</v>
      </c>
      <c r="E72" s="156">
        <f>ROUND('Tabulka č. 4'!E72/'Pomocná k 4a'!$C$11*1000,0)</f>
        <v>260</v>
      </c>
      <c r="F72" s="177">
        <f t="shared" si="35"/>
        <v>100</v>
      </c>
      <c r="G72" s="178">
        <f>ROUND('Tabulka č. 4'!G72/'Pomocná k 4a'!$B$12*1000,0)</f>
        <v>135</v>
      </c>
      <c r="H72" s="156">
        <f>ROUND('Tabulka č. 4'!H72/'Pomocná k 4a'!$C$12*1000,0)</f>
        <v>137</v>
      </c>
      <c r="I72" s="177">
        <f t="shared" si="36"/>
        <v>101.5</v>
      </c>
      <c r="J72" s="178">
        <f>ROUND('Tabulka č. 4'!J72/'Pomocná k 4a'!$B$13*1000,0)</f>
        <v>146</v>
      </c>
      <c r="K72" s="156">
        <f>ROUND('Tabulka č. 4'!K72/'Pomocná k 4a'!$C$13*1000,0)</f>
        <v>150</v>
      </c>
      <c r="L72" s="177">
        <f t="shared" si="37"/>
        <v>102.7</v>
      </c>
      <c r="M72" s="178">
        <f>ROUND('Tabulka č. 4'!M72/'Pomocná k 4a'!$B$14*1000,0)</f>
        <v>75</v>
      </c>
      <c r="N72" s="156">
        <f>ROUND('Tabulka č. 4'!N72/'Pomocná k 4a'!$C$14*1000,0)</f>
        <v>75</v>
      </c>
      <c r="O72" s="177">
        <f t="shared" si="38"/>
        <v>100</v>
      </c>
      <c r="P72" s="190">
        <f>ROUND('Tabulka č. 4'!P72/'Pomocná k 4a'!$B$15*1000,0)</f>
        <v>153</v>
      </c>
      <c r="Q72" s="156">
        <f>ROUND('Tabulka č. 4'!Q72/'Pomocná k 4a'!$C$15*1000,0)</f>
        <v>154</v>
      </c>
      <c r="R72" s="180">
        <f t="shared" si="39"/>
        <v>100.7</v>
      </c>
      <c r="S72" s="190">
        <f>ROUND('Tabulka č. 4'!S72/'Pomocná k 4a'!$B$16*1000,0)</f>
        <v>58</v>
      </c>
      <c r="T72" s="156">
        <f>ROUND('Tabulka č. 4'!T72/'Pomocná k 4a'!$C$16*1000,0)</f>
        <v>57</v>
      </c>
      <c r="U72" s="177">
        <f t="shared" si="40"/>
        <v>98.3</v>
      </c>
      <c r="V72" s="178">
        <f>ROUND('Tabulka č. 4'!V72/'Pomocná k 4a'!$B$17*1000,0)</f>
        <v>117</v>
      </c>
      <c r="W72" s="156">
        <f>ROUND('Tabulka č. 4'!W72/'Pomocná k 4a'!$C$17*1000,0)</f>
        <v>120</v>
      </c>
      <c r="X72" s="177">
        <f t="shared" si="41"/>
        <v>102.6</v>
      </c>
      <c r="Y72" s="482"/>
      <c r="Z72" s="227"/>
      <c r="AA72" s="228"/>
      <c r="AB72" s="276">
        <f>ROUND('Tabulka č. 4'!AB72/'Pomocná k 4a'!$B$19*1000,0)</f>
        <v>106</v>
      </c>
      <c r="AC72" s="156">
        <f>ROUND('Tabulka č. 4'!AC72/'Pomocná k 4a'!$C$19*1000,0)</f>
        <v>107</v>
      </c>
      <c r="AD72" s="177">
        <f t="shared" si="42"/>
        <v>100.9</v>
      </c>
      <c r="AE72" s="276">
        <f>ROUND('Tabulka č. 4'!AE72/'Pomocná k 4a'!$B$20*1000,0)</f>
        <v>196</v>
      </c>
      <c r="AF72" s="156">
        <f>ROUND('Tabulka č. 4'!AF72/'Pomocná k 4a'!$C$20*1000,0)</f>
        <v>195</v>
      </c>
      <c r="AG72" s="180">
        <f t="shared" si="43"/>
        <v>99.5</v>
      </c>
    </row>
    <row r="73" spans="1:33">
      <c r="A73" s="88" t="s">
        <v>64</v>
      </c>
      <c r="B73" s="334" t="s">
        <v>175</v>
      </c>
      <c r="C73" s="33" t="s">
        <v>46</v>
      </c>
      <c r="D73" s="175">
        <f>ROUND('Tabulka č. 4'!D73/'Pomocná k 4a'!$B$11*1000,0)</f>
        <v>168</v>
      </c>
      <c r="E73" s="156">
        <f>ROUND('Tabulka č. 4'!E73/'Pomocná k 4a'!$C$11*1000,0)</f>
        <v>174</v>
      </c>
      <c r="F73" s="177">
        <f t="shared" si="35"/>
        <v>103.6</v>
      </c>
      <c r="G73" s="178">
        <f>ROUND('Tabulka č. 4'!G73/'Pomocná k 4a'!$B$12*1000,0)</f>
        <v>136</v>
      </c>
      <c r="H73" s="156">
        <f>ROUND('Tabulka č. 4'!H73/'Pomocná k 4a'!$C$12*1000,0)</f>
        <v>138</v>
      </c>
      <c r="I73" s="177">
        <f t="shared" si="36"/>
        <v>101.5</v>
      </c>
      <c r="J73" s="178">
        <f>ROUND('Tabulka č. 4'!J73/'Pomocná k 4a'!$B$13*1000,0)</f>
        <v>143</v>
      </c>
      <c r="K73" s="156">
        <f>ROUND('Tabulka č. 4'!K73/'Pomocná k 4a'!$C$13*1000,0)</f>
        <v>147</v>
      </c>
      <c r="L73" s="177">
        <f t="shared" si="37"/>
        <v>102.8</v>
      </c>
      <c r="M73" s="178">
        <f>ROUND('Tabulka č. 4'!M73/'Pomocná k 4a'!$B$14*1000,0)</f>
        <v>131</v>
      </c>
      <c r="N73" s="156">
        <f>ROUND('Tabulka č. 4'!N73/'Pomocná k 4a'!$C$14*1000,0)</f>
        <v>132</v>
      </c>
      <c r="O73" s="177">
        <f t="shared" si="38"/>
        <v>100.8</v>
      </c>
      <c r="P73" s="190">
        <f>ROUND('Tabulka č. 4'!P73/'Pomocná k 4a'!$B$15*1000,0)</f>
        <v>116</v>
      </c>
      <c r="Q73" s="156">
        <f>ROUND('Tabulka č. 4'!Q73/'Pomocná k 4a'!$C$15*1000,0)</f>
        <v>118</v>
      </c>
      <c r="R73" s="180">
        <f t="shared" si="39"/>
        <v>101.7</v>
      </c>
      <c r="S73" s="190">
        <f>ROUND('Tabulka č. 4'!S73/'Pomocná k 4a'!$B$16*1000,0)</f>
        <v>110</v>
      </c>
      <c r="T73" s="156">
        <f>ROUND('Tabulka č. 4'!T73/'Pomocná k 4a'!$C$16*1000,0)</f>
        <v>108</v>
      </c>
      <c r="U73" s="177">
        <f t="shared" si="40"/>
        <v>98.2</v>
      </c>
      <c r="V73" s="178">
        <f>ROUND('Tabulka č. 4'!V73/'Pomocná k 4a'!$B$17*1000,0)</f>
        <v>163</v>
      </c>
      <c r="W73" s="156">
        <f>ROUND('Tabulka č. 4'!W73/'Pomocná k 4a'!$C$17*1000,0)</f>
        <v>168</v>
      </c>
      <c r="X73" s="177">
        <f t="shared" si="41"/>
        <v>103.1</v>
      </c>
      <c r="Y73" s="482"/>
      <c r="Z73" s="227"/>
      <c r="AA73" s="228"/>
      <c r="AB73" s="276">
        <f>ROUND('Tabulka č. 4'!AB73/'Pomocná k 4a'!$B$19*1000,0)</f>
        <v>132</v>
      </c>
      <c r="AC73" s="156">
        <f>ROUND('Tabulka č. 4'!AC73/'Pomocná k 4a'!$C$19*1000,0)</f>
        <v>133</v>
      </c>
      <c r="AD73" s="177">
        <f t="shared" si="42"/>
        <v>100.8</v>
      </c>
      <c r="AE73" s="276">
        <f>ROUND('Tabulka č. 4'!AE73/'Pomocná k 4a'!$B$20*1000,0)</f>
        <v>153</v>
      </c>
      <c r="AF73" s="156">
        <f>ROUND('Tabulka č. 4'!AF73/'Pomocná k 4a'!$C$20*1000,0)</f>
        <v>157</v>
      </c>
      <c r="AG73" s="180">
        <f t="shared" si="43"/>
        <v>102.6</v>
      </c>
    </row>
    <row r="74" spans="1:33" ht="12.75" customHeight="1">
      <c r="A74" s="89" t="s">
        <v>40</v>
      </c>
      <c r="B74" s="333" t="s">
        <v>134</v>
      </c>
      <c r="C74" s="33" t="s">
        <v>46</v>
      </c>
      <c r="D74" s="175">
        <f>ROUND('Tabulka č. 4'!D74/'Pomocná k 4a'!$B$11*1000,0)</f>
        <v>243</v>
      </c>
      <c r="E74" s="156">
        <f>ROUND('Tabulka č. 4'!E74/'Pomocná k 4a'!$C$11*1000,0)</f>
        <v>243</v>
      </c>
      <c r="F74" s="177">
        <f t="shared" si="35"/>
        <v>100</v>
      </c>
      <c r="G74" s="178">
        <f>ROUND('Tabulka č. 4'!G74/'Pomocná k 4a'!$B$12*1000,0)</f>
        <v>232</v>
      </c>
      <c r="H74" s="156">
        <f>ROUND('Tabulka č. 4'!H74/'Pomocná k 4a'!$C$12*1000,0)</f>
        <v>236</v>
      </c>
      <c r="I74" s="177">
        <f t="shared" si="36"/>
        <v>101.7</v>
      </c>
      <c r="J74" s="178">
        <f>ROUND('Tabulka č. 4'!J74/'Pomocná k 4a'!$B$13*1000,0)</f>
        <v>193</v>
      </c>
      <c r="K74" s="156">
        <f>ROUND('Tabulka č. 4'!K74/'Pomocná k 4a'!$C$13*1000,0)</f>
        <v>199</v>
      </c>
      <c r="L74" s="177">
        <f t="shared" si="37"/>
        <v>103.1</v>
      </c>
      <c r="M74" s="178">
        <f>ROUND('Tabulka č. 4'!M74/'Pomocná k 4a'!$B$14*1000,0)</f>
        <v>177</v>
      </c>
      <c r="N74" s="156">
        <f>ROUND('Tabulka č. 4'!N74/'Pomocná k 4a'!$C$14*1000,0)</f>
        <v>177</v>
      </c>
      <c r="O74" s="177">
        <f t="shared" si="38"/>
        <v>100</v>
      </c>
      <c r="P74" s="190">
        <f>ROUND('Tabulka č. 4'!P74/'Pomocná k 4a'!$B$15*1000,0)</f>
        <v>240</v>
      </c>
      <c r="Q74" s="156">
        <f>ROUND('Tabulka č. 4'!Q74/'Pomocná k 4a'!$C$15*1000,0)</f>
        <v>244</v>
      </c>
      <c r="R74" s="180">
        <f t="shared" si="39"/>
        <v>101.7</v>
      </c>
      <c r="S74" s="190">
        <f>ROUND('Tabulka č. 4'!S74/'Pomocná k 4a'!$B$16*1000,0)</f>
        <v>337</v>
      </c>
      <c r="T74" s="156">
        <f>ROUND('Tabulka č. 4'!T74/'Pomocná k 4a'!$C$16*1000,0)</f>
        <v>332</v>
      </c>
      <c r="U74" s="177">
        <f t="shared" si="40"/>
        <v>98.5</v>
      </c>
      <c r="V74" s="178">
        <f>ROUND('Tabulka č. 4'!V74/'Pomocná k 4a'!$B$17*1000,0)</f>
        <v>177</v>
      </c>
      <c r="W74" s="156">
        <f>ROUND('Tabulka č. 4'!W74/'Pomocná k 4a'!$C$17*1000,0)</f>
        <v>183</v>
      </c>
      <c r="X74" s="177">
        <f t="shared" si="41"/>
        <v>103.4</v>
      </c>
      <c r="Y74" s="482"/>
      <c r="Z74" s="227"/>
      <c r="AA74" s="228"/>
      <c r="AB74" s="276">
        <f>ROUND('Tabulka č. 4'!AB74/'Pomocná k 4a'!$B$19*1000,0)</f>
        <v>236</v>
      </c>
      <c r="AC74" s="156">
        <f>ROUND('Tabulka č. 4'!AC74/'Pomocná k 4a'!$C$19*1000,0)</f>
        <v>238</v>
      </c>
      <c r="AD74" s="177">
        <f t="shared" si="42"/>
        <v>100.8</v>
      </c>
      <c r="AE74" s="276">
        <f>ROUND('Tabulka č. 4'!AE74/'Pomocná k 4a'!$B$20*1000,0)</f>
        <v>240</v>
      </c>
      <c r="AF74" s="156">
        <f>ROUND('Tabulka č. 4'!AF74/'Pomocná k 4a'!$C$20*1000,0)</f>
        <v>241</v>
      </c>
      <c r="AG74" s="180">
        <f t="shared" si="43"/>
        <v>100.4</v>
      </c>
    </row>
    <row r="75" spans="1:33" s="34" customFormat="1" ht="16.5" customHeight="1" thickBot="1">
      <c r="A75" s="92" t="s">
        <v>41</v>
      </c>
      <c r="B75" s="331" t="s">
        <v>176</v>
      </c>
      <c r="C75" s="35" t="s">
        <v>46</v>
      </c>
      <c r="D75" s="170">
        <f>ROUND('Tabulka č. 4'!D75/'Pomocná k 4a'!$B$11*1000,0)</f>
        <v>94</v>
      </c>
      <c r="E75" s="171">
        <f>ROUND('Tabulka č. 4'!E75/'Pomocná k 4a'!$C$11*1000,0)</f>
        <v>92</v>
      </c>
      <c r="F75" s="182">
        <f t="shared" si="35"/>
        <v>97.9</v>
      </c>
      <c r="G75" s="183">
        <f>ROUND('Tabulka č. 4'!G75/'Pomocná k 4a'!$B$12*1000,0)</f>
        <v>42</v>
      </c>
      <c r="H75" s="171">
        <f>ROUND('Tabulka č. 4'!H75/'Pomocná k 4a'!$C$12*1000,0)</f>
        <v>43</v>
      </c>
      <c r="I75" s="182">
        <f t="shared" si="36"/>
        <v>102.4</v>
      </c>
      <c r="J75" s="183">
        <f>ROUND('Tabulka č. 4'!J75/'Pomocná k 4a'!$B$13*1000,0)</f>
        <v>39</v>
      </c>
      <c r="K75" s="171">
        <f>ROUND('Tabulka č. 4'!K75/'Pomocná k 4a'!$C$13*1000,0)</f>
        <v>40</v>
      </c>
      <c r="L75" s="182">
        <f t="shared" si="37"/>
        <v>102.6</v>
      </c>
      <c r="M75" s="183">
        <f>ROUND('Tabulka č. 4'!M75/'Pomocná k 4a'!$B$14*1000,0)</f>
        <v>47</v>
      </c>
      <c r="N75" s="171">
        <f>ROUND('Tabulka č. 4'!N75/'Pomocná k 4a'!$C$14*1000,0)</f>
        <v>51</v>
      </c>
      <c r="O75" s="182">
        <f t="shared" si="38"/>
        <v>108.5</v>
      </c>
      <c r="P75" s="191">
        <f>ROUND('Tabulka č. 4'!P75/'Pomocná k 4a'!$B$15*1000,0)</f>
        <v>22</v>
      </c>
      <c r="Q75" s="171">
        <f>ROUND('Tabulka č. 4'!Q75/'Pomocná k 4a'!$C$15*1000,0)</f>
        <v>18</v>
      </c>
      <c r="R75" s="172">
        <f t="shared" si="39"/>
        <v>81.8</v>
      </c>
      <c r="S75" s="191">
        <f>ROUND('Tabulka č. 4'!S75/'Pomocná k 4a'!$B$16*1000,0)</f>
        <v>48</v>
      </c>
      <c r="T75" s="171">
        <f>ROUND('Tabulka č. 4'!T75/'Pomocná k 4a'!$C$16*1000,0)</f>
        <v>49</v>
      </c>
      <c r="U75" s="182">
        <f t="shared" si="40"/>
        <v>102.1</v>
      </c>
      <c r="V75" s="183">
        <f>ROUND('Tabulka č. 4'!V75/'Pomocná k 4a'!$B$17*1000,0)</f>
        <v>47</v>
      </c>
      <c r="W75" s="171">
        <f>ROUND('Tabulka č. 4'!W75/'Pomocná k 4a'!$C$17*1000,0)</f>
        <v>47</v>
      </c>
      <c r="X75" s="182">
        <f t="shared" si="41"/>
        <v>100</v>
      </c>
      <c r="Y75" s="482"/>
      <c r="Z75" s="229"/>
      <c r="AA75" s="230"/>
      <c r="AB75" s="277">
        <f>ROUND('Tabulka č. 4'!AB75/'Pomocná k 4a'!$B$19*1000,0)</f>
        <v>44</v>
      </c>
      <c r="AC75" s="171">
        <f>ROUND('Tabulka č. 4'!AC75/'Pomocná k 4a'!$C$19*1000,0)</f>
        <v>45</v>
      </c>
      <c r="AD75" s="182">
        <f t="shared" si="42"/>
        <v>102.3</v>
      </c>
      <c r="AE75" s="277">
        <f>ROUND('Tabulka č. 4'!AE75/'Pomocná k 4a'!$B$20*1000,0)</f>
        <v>73</v>
      </c>
      <c r="AF75" s="171">
        <f>ROUND('Tabulka č. 4'!AF75/'Pomocná k 4a'!$C$20*1000,0)</f>
        <v>72</v>
      </c>
      <c r="AG75" s="172">
        <f t="shared" si="43"/>
        <v>98.6</v>
      </c>
    </row>
    <row r="76" spans="1:33" ht="14.1" customHeight="1" thickTop="1" thickBot="1">
      <c r="A76" s="117"/>
      <c r="B76" s="106"/>
      <c r="C76" s="105"/>
      <c r="D76" s="648" t="s">
        <v>70</v>
      </c>
      <c r="E76" s="649"/>
      <c r="F76" s="650"/>
      <c r="G76" s="648" t="s">
        <v>71</v>
      </c>
      <c r="H76" s="649"/>
      <c r="I76" s="650"/>
      <c r="J76" s="648" t="s">
        <v>72</v>
      </c>
      <c r="K76" s="649"/>
      <c r="L76" s="650"/>
      <c r="M76" s="648" t="s">
        <v>73</v>
      </c>
      <c r="N76" s="649"/>
      <c r="O76" s="650"/>
      <c r="P76" s="648" t="s">
        <v>74</v>
      </c>
      <c r="Q76" s="649"/>
      <c r="R76" s="650"/>
      <c r="S76" s="648" t="s">
        <v>75</v>
      </c>
      <c r="T76" s="649"/>
      <c r="U76" s="650"/>
      <c r="V76" s="648" t="s">
        <v>76</v>
      </c>
      <c r="W76" s="649"/>
      <c r="X76" s="650"/>
      <c r="Y76" s="648" t="s">
        <v>137</v>
      </c>
      <c r="Z76" s="649"/>
      <c r="AA76" s="650"/>
      <c r="AB76" s="648" t="s">
        <v>77</v>
      </c>
      <c r="AC76" s="649"/>
      <c r="AD76" s="650"/>
      <c r="AE76" s="648" t="s">
        <v>78</v>
      </c>
      <c r="AF76" s="649"/>
      <c r="AG76" s="650"/>
    </row>
    <row r="77" spans="1:33" s="34" customFormat="1" ht="16.5" customHeight="1" thickTop="1">
      <c r="A77" s="21" t="s">
        <v>7</v>
      </c>
      <c r="B77" s="94" t="s">
        <v>8</v>
      </c>
      <c r="C77" s="119" t="s">
        <v>25</v>
      </c>
      <c r="D77" s="24" t="s">
        <v>135</v>
      </c>
      <c r="E77" s="24" t="s">
        <v>181</v>
      </c>
      <c r="F77" s="24" t="s">
        <v>49</v>
      </c>
      <c r="G77" s="24" t="s">
        <v>135</v>
      </c>
      <c r="H77" s="24" t="s">
        <v>181</v>
      </c>
      <c r="I77" s="24" t="s">
        <v>49</v>
      </c>
      <c r="J77" s="24" t="s">
        <v>135</v>
      </c>
      <c r="K77" s="24" t="s">
        <v>181</v>
      </c>
      <c r="L77" s="24" t="s">
        <v>49</v>
      </c>
      <c r="M77" s="24" t="s">
        <v>135</v>
      </c>
      <c r="N77" s="24" t="s">
        <v>181</v>
      </c>
      <c r="O77" s="24" t="s">
        <v>49</v>
      </c>
      <c r="P77" s="24" t="s">
        <v>135</v>
      </c>
      <c r="Q77" s="24" t="s">
        <v>181</v>
      </c>
      <c r="R77" s="24" t="s">
        <v>49</v>
      </c>
      <c r="S77" s="24" t="s">
        <v>135</v>
      </c>
      <c r="T77" s="24" t="s">
        <v>181</v>
      </c>
      <c r="U77" s="24" t="s">
        <v>49</v>
      </c>
      <c r="V77" s="24" t="s">
        <v>135</v>
      </c>
      <c r="W77" s="24" t="s">
        <v>181</v>
      </c>
      <c r="X77" s="24" t="s">
        <v>49</v>
      </c>
      <c r="Y77" s="24" t="s">
        <v>135</v>
      </c>
      <c r="Z77" s="24" t="s">
        <v>181</v>
      </c>
      <c r="AA77" s="24" t="s">
        <v>49</v>
      </c>
      <c r="AB77" s="24" t="s">
        <v>135</v>
      </c>
      <c r="AC77" s="24" t="s">
        <v>181</v>
      </c>
      <c r="AD77" s="24" t="s">
        <v>49</v>
      </c>
      <c r="AE77" s="24" t="s">
        <v>135</v>
      </c>
      <c r="AF77" s="24" t="s">
        <v>181</v>
      </c>
      <c r="AG77" s="24" t="s">
        <v>49</v>
      </c>
    </row>
    <row r="78" spans="1:33" s="34" customFormat="1" ht="16.5" customHeight="1">
      <c r="A78" s="25"/>
      <c r="B78" s="96"/>
      <c r="C78" s="45"/>
      <c r="D78" s="28" t="s">
        <v>67</v>
      </c>
      <c r="E78" s="28" t="s">
        <v>50</v>
      </c>
      <c r="F78" s="28" t="s">
        <v>182</v>
      </c>
      <c r="G78" s="28" t="s">
        <v>67</v>
      </c>
      <c r="H78" s="28" t="s">
        <v>50</v>
      </c>
      <c r="I78" s="28" t="s">
        <v>182</v>
      </c>
      <c r="J78" s="28" t="s">
        <v>67</v>
      </c>
      <c r="K78" s="28" t="s">
        <v>50</v>
      </c>
      <c r="L78" s="28" t="s">
        <v>182</v>
      </c>
      <c r="M78" s="28" t="s">
        <v>67</v>
      </c>
      <c r="N78" s="28" t="s">
        <v>50</v>
      </c>
      <c r="O78" s="28" t="s">
        <v>182</v>
      </c>
      <c r="P78" s="28" t="s">
        <v>67</v>
      </c>
      <c r="Q78" s="28" t="s">
        <v>50</v>
      </c>
      <c r="R78" s="28" t="s">
        <v>182</v>
      </c>
      <c r="S78" s="28" t="s">
        <v>67</v>
      </c>
      <c r="T78" s="28" t="s">
        <v>50</v>
      </c>
      <c r="U78" s="28" t="s">
        <v>182</v>
      </c>
      <c r="V78" s="28" t="s">
        <v>67</v>
      </c>
      <c r="W78" s="28" t="s">
        <v>50</v>
      </c>
      <c r="X78" s="28" t="s">
        <v>182</v>
      </c>
      <c r="Y78" s="28" t="s">
        <v>67</v>
      </c>
      <c r="Z78" s="28" t="s">
        <v>50</v>
      </c>
      <c r="AA78" s="28" t="s">
        <v>182</v>
      </c>
      <c r="AB78" s="28" t="s">
        <v>67</v>
      </c>
      <c r="AC78" s="28" t="s">
        <v>50</v>
      </c>
      <c r="AD78" s="28" t="s">
        <v>182</v>
      </c>
      <c r="AE78" s="28" t="s">
        <v>67</v>
      </c>
      <c r="AF78" s="28" t="s">
        <v>50</v>
      </c>
      <c r="AG78" s="28" t="s">
        <v>182</v>
      </c>
    </row>
    <row r="79" spans="1:33" s="34" customFormat="1" ht="30.75" customHeight="1" thickBot="1">
      <c r="A79" s="29"/>
      <c r="B79" s="98"/>
      <c r="C79" s="46"/>
      <c r="D79" s="39" t="s">
        <v>47</v>
      </c>
      <c r="E79" s="14"/>
      <c r="F79" s="39" t="s">
        <v>183</v>
      </c>
      <c r="G79" s="39" t="s">
        <v>47</v>
      </c>
      <c r="H79" s="14"/>
      <c r="I79" s="39" t="s">
        <v>183</v>
      </c>
      <c r="J79" s="39" t="s">
        <v>47</v>
      </c>
      <c r="K79" s="14"/>
      <c r="L79" s="39" t="s">
        <v>183</v>
      </c>
      <c r="M79" s="39" t="s">
        <v>47</v>
      </c>
      <c r="N79" s="14"/>
      <c r="O79" s="39" t="s">
        <v>183</v>
      </c>
      <c r="P79" s="39" t="s">
        <v>47</v>
      </c>
      <c r="Q79" s="14"/>
      <c r="R79" s="39" t="s">
        <v>183</v>
      </c>
      <c r="S79" s="39" t="s">
        <v>47</v>
      </c>
      <c r="T79" s="14"/>
      <c r="U79" s="39" t="s">
        <v>183</v>
      </c>
      <c r="V79" s="39" t="s">
        <v>47</v>
      </c>
      <c r="W79" s="14"/>
      <c r="X79" s="39" t="s">
        <v>183</v>
      </c>
      <c r="Y79" s="39" t="s">
        <v>47</v>
      </c>
      <c r="Z79" s="14"/>
      <c r="AA79" s="39" t="s">
        <v>183</v>
      </c>
      <c r="AB79" s="39" t="s">
        <v>47</v>
      </c>
      <c r="AC79" s="14"/>
      <c r="AD79" s="39" t="s">
        <v>183</v>
      </c>
      <c r="AE79" s="39" t="s">
        <v>47</v>
      </c>
      <c r="AF79" s="14"/>
      <c r="AG79" s="39" t="s">
        <v>183</v>
      </c>
    </row>
    <row r="80" spans="1:33" s="34" customFormat="1" ht="16.5" customHeight="1" thickTop="1">
      <c r="A80" s="131" t="s">
        <v>42</v>
      </c>
      <c r="B80" s="331" t="s">
        <v>120</v>
      </c>
      <c r="C80" s="124" t="s">
        <v>46</v>
      </c>
      <c r="D80" s="165">
        <f>'Tabulka č. 4'!D80/'Pomocná k 4a'!$B$11*1000</f>
        <v>16.632402055778044</v>
      </c>
      <c r="E80" s="155">
        <f>'Tabulka č. 4'!E80/'Pomocná k 4a'!$C$11*1000</f>
        <v>16.091183372443847</v>
      </c>
      <c r="F80" s="169">
        <f>ROUND(E80/D80*100,1)</f>
        <v>96.7</v>
      </c>
      <c r="G80" s="196">
        <f>ROUND('Tabulka č. 4'!G80/'Pomocná k 4a'!$B$12*1000,0)</f>
        <v>17</v>
      </c>
      <c r="H80" s="155">
        <f>ROUND('Tabulka č. 4'!H80/'Pomocná k 4a'!$C$12*1000,0)</f>
        <v>16</v>
      </c>
      <c r="I80" s="169">
        <f>ROUND(H80/G80*100,1)</f>
        <v>94.1</v>
      </c>
      <c r="J80" s="196">
        <f>ROUND('Tabulka č. 4'!J80/'Pomocná k 4a'!$B$13*1000,0)</f>
        <v>13</v>
      </c>
      <c r="K80" s="155">
        <f>ROUND('Tabulka č. 4'!K80/'Pomocná k 4a'!$C$13*1000,0)</f>
        <v>11</v>
      </c>
      <c r="L80" s="169">
        <f>ROUND(K80/J80*100,1)</f>
        <v>84.6</v>
      </c>
      <c r="M80" s="196">
        <f>ROUND('Tabulka č. 4'!M80/'Pomocná k 4a'!$B$14*1000,0)</f>
        <v>26</v>
      </c>
      <c r="N80" s="155">
        <f>ROUND('Tabulka č. 4'!N80/'Pomocná k 4a'!$C$14*1000,0)</f>
        <v>27</v>
      </c>
      <c r="O80" s="169">
        <f>ROUND(N80/M80*100,1)</f>
        <v>103.8</v>
      </c>
      <c r="P80" s="196">
        <f>ROUND('Tabulka č. 4'!P80/'Pomocná k 4a'!$B$15*1000,0)</f>
        <v>36</v>
      </c>
      <c r="Q80" s="155">
        <f>ROUND('Tabulka č. 4'!Q80/'Pomocná k 4a'!$C$15*1000,0)</f>
        <v>39</v>
      </c>
      <c r="R80" s="169">
        <f>ROUND(Q80/P80*100,1)</f>
        <v>108.3</v>
      </c>
      <c r="S80" s="196">
        <f>ROUND('Tabulka č. 4'!S80/'Pomocná k 4a'!$B$16*1000,0)</f>
        <v>23</v>
      </c>
      <c r="T80" s="155">
        <f>ROUND('Tabulka č. 4'!T80/'Pomocná k 4a'!$C$16*1000,0)</f>
        <v>24</v>
      </c>
      <c r="U80" s="169">
        <f>ROUND(T80/S80*100,1)</f>
        <v>104.3</v>
      </c>
      <c r="V80" s="196">
        <f>ROUND('Tabulka č. 4'!V80/'Pomocná k 4a'!$B$17*1000,0)</f>
        <v>24</v>
      </c>
      <c r="W80" s="155">
        <f>ROUND('Tabulka č. 4'!W80/'Pomocná k 4a'!$C$17*1000,0)</f>
        <v>25</v>
      </c>
      <c r="X80" s="169">
        <f>ROUND(W80/V80*100,1)</f>
        <v>104.2</v>
      </c>
      <c r="Y80" s="483"/>
      <c r="Z80" s="231"/>
      <c r="AA80" s="232"/>
      <c r="AB80" s="166">
        <f>ROUND('Tabulka č. 4'!AB80/'Pomocná k 4a'!$B$19*1000,0)</f>
        <v>20</v>
      </c>
      <c r="AC80" s="155">
        <f>ROUND('Tabulka č. 4'!AC80/'Pomocná k 4a'!$C$19*1000,0)</f>
        <v>20</v>
      </c>
      <c r="AD80" s="169">
        <f>ROUND(AC80/AB80*100,1)</f>
        <v>100</v>
      </c>
      <c r="AE80" s="166">
        <f>ROUND('Tabulka č. 4'!AE80/'Pomocná k 4a'!$B$20*1000,0)</f>
        <v>18</v>
      </c>
      <c r="AF80" s="155">
        <f>ROUND('Tabulka č. 4'!AF80/'Pomocná k 4a'!$C$20*1000,0)</f>
        <v>18</v>
      </c>
      <c r="AG80" s="169">
        <f>ROUND(AF80/AE80*100,1)</f>
        <v>100</v>
      </c>
    </row>
    <row r="81" spans="1:33" s="34" customFormat="1" ht="16.5" customHeight="1">
      <c r="A81" s="9" t="s">
        <v>48</v>
      </c>
      <c r="B81" s="331" t="s">
        <v>121</v>
      </c>
      <c r="C81" s="33" t="s">
        <v>46</v>
      </c>
      <c r="D81" s="175">
        <f>'Tabulka č. 4'!D81/'Pomocná k 4a'!$B$11*1000</f>
        <v>98.611079382083261</v>
      </c>
      <c r="E81" s="156">
        <f>'Tabulka č. 4'!E81/'Pomocná k 4a'!$C$11*1000</f>
        <v>94.535702313107606</v>
      </c>
      <c r="F81" s="180">
        <f>ROUND(E81/D81*100,1)</f>
        <v>95.9</v>
      </c>
      <c r="G81" s="190">
        <f>ROUND('Tabulka č. 4'!G81/'Pomocná k 4a'!$B$12*1000,0)</f>
        <v>96</v>
      </c>
      <c r="H81" s="156">
        <f>ROUND('Tabulka č. 4'!H81/'Pomocná k 4a'!$C$12*1000,0)</f>
        <v>101</v>
      </c>
      <c r="I81" s="180">
        <f>ROUND(H81/G81*100,1)</f>
        <v>105.2</v>
      </c>
      <c r="J81" s="190">
        <f>ROUND('Tabulka č. 4'!J81/'Pomocná k 4a'!$B$13*1000,0)</f>
        <v>75</v>
      </c>
      <c r="K81" s="156">
        <f>ROUND('Tabulka č. 4'!K81/'Pomocná k 4a'!$C$13*1000,0)</f>
        <v>96</v>
      </c>
      <c r="L81" s="180">
        <f>ROUND(K81/J81*100,1)</f>
        <v>128</v>
      </c>
      <c r="M81" s="190">
        <f>ROUND('Tabulka č. 4'!M81/'Pomocná k 4a'!$B$14*1000,0)</f>
        <v>99</v>
      </c>
      <c r="N81" s="156">
        <f>ROUND('Tabulka č. 4'!N81/'Pomocná k 4a'!$C$14*1000,0)</f>
        <v>96</v>
      </c>
      <c r="O81" s="180">
        <f>ROUND(N81/M81*100,1)</f>
        <v>97</v>
      </c>
      <c r="P81" s="190">
        <f>ROUND('Tabulka č. 4'!P81/'Pomocná k 4a'!$B$15*1000,0)</f>
        <v>145</v>
      </c>
      <c r="Q81" s="156">
        <f>ROUND('Tabulka č. 4'!Q81/'Pomocná k 4a'!$C$15*1000,0)</f>
        <v>158</v>
      </c>
      <c r="R81" s="180">
        <f>ROUND(Q81/P81*100,1)</f>
        <v>109</v>
      </c>
      <c r="S81" s="190">
        <f>ROUND('Tabulka č. 4'!S81/'Pomocná k 4a'!$B$16*1000,0)</f>
        <v>134</v>
      </c>
      <c r="T81" s="156">
        <f>ROUND('Tabulka č. 4'!T81/'Pomocná k 4a'!$C$16*1000,0)</f>
        <v>122</v>
      </c>
      <c r="U81" s="180">
        <f>ROUND(T81/S81*100,1)</f>
        <v>91</v>
      </c>
      <c r="V81" s="190">
        <f>ROUND('Tabulka č. 4'!V81/'Pomocná k 4a'!$B$17*1000,0)</f>
        <v>157</v>
      </c>
      <c r="W81" s="156">
        <f>ROUND('Tabulka č. 4'!W81/'Pomocná k 4a'!$C$17*1000,0)</f>
        <v>158</v>
      </c>
      <c r="X81" s="180">
        <f>ROUND(W81/V81*100,1)</f>
        <v>100.6</v>
      </c>
      <c r="Y81" s="484"/>
      <c r="Z81" s="227"/>
      <c r="AA81" s="233"/>
      <c r="AB81" s="176">
        <f>ROUND('Tabulka č. 4'!AB81/'Pomocná k 4a'!$B$19*1000,0)</f>
        <v>109</v>
      </c>
      <c r="AC81" s="156">
        <f>ROUND('Tabulka č. 4'!AC81/'Pomocná k 4a'!$C$19*1000,0)</f>
        <v>112</v>
      </c>
      <c r="AD81" s="180">
        <f>ROUND(AC81/AB81*100,1)</f>
        <v>102.8</v>
      </c>
      <c r="AE81" s="176">
        <f>ROUND('Tabulka č. 4'!AE81/'Pomocná k 4a'!$B$20*1000,0)</f>
        <v>103</v>
      </c>
      <c r="AF81" s="156">
        <f>ROUND('Tabulka č. 4'!AF81/'Pomocná k 4a'!$C$20*1000,0)</f>
        <v>102</v>
      </c>
      <c r="AG81" s="180">
        <f>ROUND(AF81/AE81*100,1)</f>
        <v>99</v>
      </c>
    </row>
    <row r="82" spans="1:33" s="34" customFormat="1" ht="23.25">
      <c r="A82" s="9" t="s">
        <v>52</v>
      </c>
      <c r="B82" s="346" t="s">
        <v>178</v>
      </c>
      <c r="C82" s="33" t="s">
        <v>46</v>
      </c>
      <c r="D82" s="175">
        <f>'Tabulka č. 4'!D82/'Pomocná k 4a'!$B$11*1000</f>
        <v>6.5740719588055505</v>
      </c>
      <c r="E82" s="156">
        <f>'Tabulka č. 4'!E82/'Pomocná k 4a'!$C$11*1000</f>
        <v>6.5370432450553126</v>
      </c>
      <c r="F82" s="180">
        <f>ROUND(E82/D82*100,1)</f>
        <v>99.4</v>
      </c>
      <c r="G82" s="190">
        <f>ROUND('Tabulka č. 4'!G82/'Pomocná k 4a'!$B$12*1000,0)</f>
        <v>0</v>
      </c>
      <c r="H82" s="156">
        <f>ROUND('Tabulka č. 4'!H82/'Pomocná k 4a'!$C$12*1000,0)</f>
        <v>0</v>
      </c>
      <c r="I82" s="180"/>
      <c r="J82" s="190">
        <f>ROUND('Tabulka č. 4'!J82/'Pomocná k 4a'!$B$13*1000,0)</f>
        <v>0</v>
      </c>
      <c r="K82" s="156">
        <f>ROUND('Tabulka č. 4'!K82/'Pomocná k 4a'!$C$13*1000,0)</f>
        <v>0</v>
      </c>
      <c r="L82" s="180"/>
      <c r="M82" s="190">
        <f>ROUND('Tabulka č. 4'!M82/'Pomocná k 4a'!$B$14*1000,0)</f>
        <v>0</v>
      </c>
      <c r="N82" s="156">
        <f>ROUND('Tabulka č. 4'!N82/'Pomocná k 4a'!$C$14*1000,0)</f>
        <v>0</v>
      </c>
      <c r="O82" s="180"/>
      <c r="P82" s="190">
        <f>ROUND('Tabulka č. 4'!P82/'Pomocná k 4a'!$B$15*1000,0)</f>
        <v>22</v>
      </c>
      <c r="Q82" s="156">
        <f>ROUND('Tabulka č. 4'!Q82/'Pomocná k 4a'!$C$15*1000,0)</f>
        <v>21</v>
      </c>
      <c r="R82" s="180">
        <f>ROUND(Q82/P82*100,1)</f>
        <v>95.5</v>
      </c>
      <c r="S82" s="190">
        <f>ROUND('Tabulka č. 4'!S82/'Pomocná k 4a'!$B$16*1000,0)</f>
        <v>1</v>
      </c>
      <c r="T82" s="156">
        <f>ROUND('Tabulka č. 4'!T82/'Pomocná k 4a'!$C$16*1000,0)</f>
        <v>2</v>
      </c>
      <c r="U82" s="180">
        <f>ROUND(T82/S82*100,1)</f>
        <v>200</v>
      </c>
      <c r="V82" s="190">
        <f>ROUND('Tabulka č. 4'!V82/'Pomocná k 4a'!$B$17*1000,0)</f>
        <v>0</v>
      </c>
      <c r="W82" s="156">
        <f>ROUND('Tabulka č. 4'!W82/'Pomocná k 4a'!$C$17*1000,0)</f>
        <v>0</v>
      </c>
      <c r="X82" s="180"/>
      <c r="Y82" s="484"/>
      <c r="Z82" s="227"/>
      <c r="AA82" s="233"/>
      <c r="AB82" s="176">
        <f>ROUND('Tabulka č. 4'!AB82/'Pomocná k 4a'!$B$19*1000,0)</f>
        <v>1</v>
      </c>
      <c r="AC82" s="156">
        <f>ROUND('Tabulka č. 4'!AC82/'Pomocná k 4a'!$C$19*1000,0)</f>
        <v>1</v>
      </c>
      <c r="AD82" s="180">
        <f>ROUND(AC82/AB82*100,1)</f>
        <v>100</v>
      </c>
      <c r="AE82" s="176">
        <f>ROUND('Tabulka č. 4'!AE82/'Pomocná k 4a'!$B$20*1000,0)</f>
        <v>4</v>
      </c>
      <c r="AF82" s="156">
        <f>ROUND('Tabulka č. 4'!AF82/'Pomocná k 4a'!$C$20*1000,0)</f>
        <v>4</v>
      </c>
      <c r="AG82" s="180">
        <f>ROUND(AF82/AE82*100,1)</f>
        <v>100</v>
      </c>
    </row>
    <row r="83" spans="1:33" s="34" customFormat="1" ht="13.5" thickBot="1">
      <c r="A83" s="9"/>
      <c r="B83" s="347"/>
      <c r="C83" s="33"/>
      <c r="D83" s="192"/>
      <c r="E83" s="193"/>
      <c r="F83" s="195"/>
      <c r="G83" s="197"/>
      <c r="H83" s="193"/>
      <c r="I83" s="195"/>
      <c r="J83" s="197"/>
      <c r="K83" s="156"/>
      <c r="L83" s="195"/>
      <c r="M83" s="197"/>
      <c r="N83" s="193"/>
      <c r="O83" s="195"/>
      <c r="P83" s="197"/>
      <c r="Q83" s="193"/>
      <c r="R83" s="195"/>
      <c r="S83" s="199"/>
      <c r="T83" s="194"/>
      <c r="U83" s="195"/>
      <c r="V83" s="197"/>
      <c r="W83" s="193"/>
      <c r="X83" s="195"/>
      <c r="Y83" s="484"/>
      <c r="Z83" s="234"/>
      <c r="AA83" s="234"/>
      <c r="AB83" s="197"/>
      <c r="AC83" s="193"/>
      <c r="AD83" s="195"/>
      <c r="AE83" s="197"/>
      <c r="AF83" s="193"/>
      <c r="AG83" s="195"/>
    </row>
    <row r="84" spans="1:33" s="34" customFormat="1" ht="15" thickBot="1">
      <c r="A84" s="132" t="s">
        <v>43</v>
      </c>
      <c r="B84" s="348" t="s">
        <v>179</v>
      </c>
      <c r="C84" s="35" t="s">
        <v>46</v>
      </c>
      <c r="D84" s="170">
        <f>'Tabulka č. 4'!D84/'Pomocná k 4a'!$B$11*1000</f>
        <v>102.71987435633673</v>
      </c>
      <c r="E84" s="171">
        <f>'Tabulka č. 4'!E84/'Pomocná k 4a'!$C$11*1000</f>
        <v>87.160576600737514</v>
      </c>
      <c r="F84" s="172">
        <f>ROUND(E84/D84*100,1)</f>
        <v>84.9</v>
      </c>
      <c r="G84" s="191">
        <f>ROUND('Tabulka č. 4'!G84/'Pomocná k 4a'!$B$12*1000,0)</f>
        <v>149</v>
      </c>
      <c r="H84" s="171">
        <f>ROUND('Tabulka č. 4'!H84/'Pomocná k 4a'!$C$12*1000,0)</f>
        <v>140</v>
      </c>
      <c r="I84" s="172">
        <f>ROUND(H84/G84*100,1)</f>
        <v>94</v>
      </c>
      <c r="J84" s="191">
        <f>ROUND('Tabulka č. 4'!J84/'Pomocná k 4a'!$B$13*1000,0)</f>
        <v>174</v>
      </c>
      <c r="K84" s="171">
        <f>ROUND('Tabulka č. 4'!K84/'Pomocná k 4a'!$C$13*1000,0)</f>
        <v>166</v>
      </c>
      <c r="L84" s="172">
        <f>ROUND(K84/J84*100,1)</f>
        <v>95.4</v>
      </c>
      <c r="M84" s="191">
        <f>ROUND('Tabulka č. 4'!M84/'Pomocná k 4a'!$B$14*1000,0)</f>
        <v>87</v>
      </c>
      <c r="N84" s="171">
        <f>ROUND('Tabulka č. 4'!N84/'Pomocná k 4a'!$C$14*1000,0)</f>
        <v>88</v>
      </c>
      <c r="O84" s="172">
        <f>ROUND(N84/M84*100,1)</f>
        <v>101.1</v>
      </c>
      <c r="P84" s="191">
        <f>ROUND('Tabulka č. 4'!P84/'Pomocná k 4a'!$B$15*1000,0)</f>
        <v>145</v>
      </c>
      <c r="Q84" s="171">
        <f>ROUND('Tabulka č. 4'!Q84/'Pomocná k 4a'!$C$15*1000,0)</f>
        <v>193</v>
      </c>
      <c r="R84" s="172">
        <f>ROUND(Q84/P84*100,1)</f>
        <v>133.1</v>
      </c>
      <c r="S84" s="191">
        <f>ROUND('Tabulka č. 4'!S84/'Pomocná k 4a'!$B$16*1000,0)</f>
        <v>87</v>
      </c>
      <c r="T84" s="171">
        <f>ROUND('Tabulka č. 4'!T84/'Pomocná k 4a'!$C$16*1000,0)</f>
        <v>85</v>
      </c>
      <c r="U84" s="172">
        <f>ROUND(T84/S84*100,1)</f>
        <v>97.7</v>
      </c>
      <c r="V84" s="191">
        <f>ROUND('Tabulka č. 4'!V84/'Pomocná k 4a'!$B$17*1000,0)</f>
        <v>198</v>
      </c>
      <c r="W84" s="171">
        <f>ROUND('Tabulka č. 4'!W84/'Pomocná k 4a'!$C$17*1000,0)</f>
        <v>166</v>
      </c>
      <c r="X84" s="172">
        <f>ROUND(W84/V84*100,1)</f>
        <v>83.8</v>
      </c>
      <c r="Y84" s="485"/>
      <c r="Z84" s="235"/>
      <c r="AA84" s="236"/>
      <c r="AB84" s="181">
        <f>ROUND('Tabulka č. 4'!AB84/'Pomocná k 4a'!$B$19*1000,0)</f>
        <v>133</v>
      </c>
      <c r="AC84" s="171">
        <f>ROUND('Tabulka č. 4'!AC84/'Pomocná k 4a'!$C$19*1000,0)</f>
        <v>128</v>
      </c>
      <c r="AD84" s="172">
        <f>ROUND(AC84/AB84*100,1)</f>
        <v>96.2</v>
      </c>
      <c r="AE84" s="181">
        <f>ROUND('Tabulka č. 4'!AE84/'Pomocná k 4a'!$B$20*1000,0)</f>
        <v>115</v>
      </c>
      <c r="AF84" s="171">
        <f>ROUND('Tabulka č. 4'!AF84/'Pomocná k 4a'!$C$20*1000,0)</f>
        <v>104</v>
      </c>
      <c r="AG84" s="172">
        <f>ROUND(AF84/AE84*100,1)</f>
        <v>90.4</v>
      </c>
    </row>
    <row r="85" spans="1:33" s="34" customFormat="1" ht="14.25" thickTop="1" thickBot="1">
      <c r="A85" s="10" t="s">
        <v>44</v>
      </c>
      <c r="B85" s="349" t="s">
        <v>180</v>
      </c>
      <c r="C85" s="44" t="s">
        <v>46</v>
      </c>
      <c r="D85" s="173">
        <f>'Tabulka č. 4'!D85/'Pomocná k 4a'!$B$11*1000</f>
        <v>22987.754640514133</v>
      </c>
      <c r="E85" s="147">
        <f>'Tabulka č. 4'!E85/'Pomocná k 4a'!$C$11*1000</f>
        <v>23929.601072745558</v>
      </c>
      <c r="F85" s="174">
        <f>ROUND(E85/D85*100,1)</f>
        <v>104.1</v>
      </c>
      <c r="G85" s="198">
        <f>ROUND('Tabulka č. 4'!G85/'Pomocná k 4a'!$B$12*1000,0)</f>
        <v>19209</v>
      </c>
      <c r="H85" s="147">
        <f>ROUND('Tabulka č. 4'!H85/'Pomocná k 4a'!$C$12*1000,0)</f>
        <v>20027</v>
      </c>
      <c r="I85" s="174">
        <f>ROUND(H85/G85*100,1)</f>
        <v>104.3</v>
      </c>
      <c r="J85" s="198">
        <f>ROUND('Tabulka č. 4'!J85/'Pomocná k 4a'!$B$13*1000,0)</f>
        <v>18512</v>
      </c>
      <c r="K85" s="147">
        <f>ROUND('Tabulka č. 4'!K85/'Pomocná k 4a'!$C$13*1000,0)</f>
        <v>19139</v>
      </c>
      <c r="L85" s="174">
        <f>ROUND(K85/J85*100,1)</f>
        <v>103.4</v>
      </c>
      <c r="M85" s="198">
        <f>ROUND('Tabulka č. 4'!M85/'Pomocná k 4a'!$B$14*1000,0)</f>
        <v>18477</v>
      </c>
      <c r="N85" s="147">
        <f>ROUND('Tabulka č. 4'!N85/'Pomocná k 4a'!$C$14*1000,0)</f>
        <v>19397</v>
      </c>
      <c r="O85" s="174">
        <f>ROUND(N85/M85*100,1)</f>
        <v>105</v>
      </c>
      <c r="P85" s="198">
        <f>ROUND('Tabulka č. 4'!P85/'Pomocná k 4a'!$B$15*1000,0)</f>
        <v>20818</v>
      </c>
      <c r="Q85" s="147">
        <f>ROUND('Tabulka č. 4'!Q85/'Pomocná k 4a'!$C$15*1000,0)</f>
        <v>21401</v>
      </c>
      <c r="R85" s="174">
        <f>ROUND(Q85/P85*100,1)</f>
        <v>102.8</v>
      </c>
      <c r="S85" s="198">
        <f>ROUND('Tabulka č. 4'!S85/'Pomocná k 4a'!$B$16*1000,0)</f>
        <v>19796</v>
      </c>
      <c r="T85" s="147">
        <f>ROUND('Tabulka č. 4'!T85/'Pomocná k 4a'!$C$16*1000,0)</f>
        <v>20480</v>
      </c>
      <c r="U85" s="174">
        <f>ROUND(T85/S85*100,1)</f>
        <v>103.5</v>
      </c>
      <c r="V85" s="198">
        <f>ROUND('Tabulka č. 4'!V85/'Pomocná k 4a'!$B$17*1000,0)</f>
        <v>18395</v>
      </c>
      <c r="W85" s="147">
        <f>ROUND('Tabulka č. 4'!W85/'Pomocná k 4a'!$C$17*1000,0)</f>
        <v>18590</v>
      </c>
      <c r="X85" s="174">
        <f>ROUND(W85/V85*100,1)</f>
        <v>101.1</v>
      </c>
      <c r="Y85" s="486"/>
      <c r="Z85" s="237"/>
      <c r="AA85" s="238"/>
      <c r="AB85" s="278">
        <f>ROUND('Tabulka č. 4'!AB85/'Pomocná k 4a'!$B$19*1000,0)</f>
        <v>19034</v>
      </c>
      <c r="AC85" s="147">
        <f>ROUND('Tabulka č. 4'!AC85/'Pomocná k 4a'!$C$19*1000,0)</f>
        <v>19712</v>
      </c>
      <c r="AD85" s="174">
        <f>ROUND(AC85/AB85*100,1)</f>
        <v>103.6</v>
      </c>
      <c r="AE85" s="278">
        <f>ROUND('Tabulka č. 4'!AE85/'Pomocná k 4a'!$B$20*1000,0)</f>
        <v>21346</v>
      </c>
      <c r="AF85" s="147">
        <f>ROUND('Tabulka č. 4'!AF85/'Pomocná k 4a'!$C$20*1000,0)</f>
        <v>22134</v>
      </c>
      <c r="AG85" s="174">
        <f>ROUND(AF85/AE85*100,1)</f>
        <v>103.7</v>
      </c>
    </row>
    <row r="86" spans="1:33" ht="12.75" customHeight="1" thickTop="1">
      <c r="B86" s="17"/>
      <c r="C86" s="37"/>
    </row>
    <row r="87" spans="1:33" ht="12.75" customHeight="1">
      <c r="B87" s="84" t="s">
        <v>112</v>
      </c>
      <c r="C87" s="37"/>
    </row>
    <row r="88" spans="1:33" ht="12.75" customHeight="1">
      <c r="B88" s="84" t="s">
        <v>186</v>
      </c>
      <c r="C88" s="37"/>
    </row>
    <row r="89" spans="1:33">
      <c r="A89" s="489" t="s">
        <v>187</v>
      </c>
      <c r="B89" s="638" t="s">
        <v>188</v>
      </c>
      <c r="C89" s="638"/>
      <c r="D89" s="638"/>
      <c r="E89" s="638"/>
      <c r="F89" s="638"/>
      <c r="H89" s="1"/>
      <c r="I89" s="1"/>
      <c r="K89" s="1"/>
      <c r="L89" s="1"/>
      <c r="N89" s="1"/>
      <c r="O89" s="1"/>
      <c r="Q89" s="1"/>
      <c r="R89" s="1"/>
      <c r="T89" s="1"/>
      <c r="U89" s="1"/>
      <c r="W89" s="1"/>
      <c r="X89" s="1"/>
      <c r="Y89" s="1"/>
      <c r="Z89" s="1"/>
      <c r="AA89" s="1"/>
      <c r="AC89" s="1"/>
      <c r="AD89" s="1"/>
      <c r="AF89" s="1"/>
      <c r="AG89" s="1"/>
    </row>
    <row r="90" spans="1:33" ht="22.5">
      <c r="A90" s="490" t="s">
        <v>189</v>
      </c>
      <c r="B90" s="491" t="s">
        <v>190</v>
      </c>
      <c r="C90" s="491"/>
      <c r="D90" s="491"/>
      <c r="E90" s="491"/>
      <c r="F90" s="491"/>
    </row>
    <row r="91" spans="1:33">
      <c r="A91" s="16"/>
      <c r="B91" s="83"/>
      <c r="C91" s="37"/>
      <c r="D91" s="1"/>
      <c r="G91" s="1"/>
      <c r="J91" s="1"/>
      <c r="M91" s="1"/>
      <c r="P91" s="1"/>
      <c r="S91" s="1"/>
      <c r="V91" s="1"/>
      <c r="AB91" s="1"/>
      <c r="AE91" s="1"/>
    </row>
    <row r="92" spans="1:33">
      <c r="A92" s="16"/>
      <c r="B92" s="15"/>
      <c r="C92" s="37"/>
    </row>
    <row r="93" spans="1:33">
      <c r="C93" s="37"/>
    </row>
    <row r="94" spans="1:33">
      <c r="A94" s="13"/>
      <c r="B94" s="12"/>
      <c r="C94" s="37"/>
    </row>
    <row r="95" spans="1:33">
      <c r="B95" s="17"/>
      <c r="C95" s="37"/>
    </row>
    <row r="96" spans="1:33">
      <c r="A96" s="11"/>
      <c r="B96" s="12"/>
      <c r="C96" s="37"/>
    </row>
    <row r="97" spans="3:3">
      <c r="C97" s="37"/>
    </row>
    <row r="98" spans="3:3">
      <c r="C98" s="37"/>
    </row>
    <row r="99" spans="3:3">
      <c r="C99" s="37"/>
    </row>
    <row r="100" spans="3:3">
      <c r="C100" s="37"/>
    </row>
    <row r="101" spans="3:3">
      <c r="C101" s="37"/>
    </row>
    <row r="102" spans="3:3">
      <c r="C102" s="37"/>
    </row>
    <row r="103" spans="3:3">
      <c r="C103" s="37"/>
    </row>
    <row r="104" spans="3:3">
      <c r="C104" s="37"/>
    </row>
    <row r="105" spans="3:3">
      <c r="C105" s="37"/>
    </row>
    <row r="106" spans="3:3">
      <c r="C106" s="37"/>
    </row>
    <row r="107" spans="3:3">
      <c r="C107" s="37"/>
    </row>
    <row r="108" spans="3:3">
      <c r="C108" s="37"/>
    </row>
    <row r="109" spans="3:3">
      <c r="C109" s="37"/>
    </row>
    <row r="110" spans="3:3">
      <c r="C110" s="37"/>
    </row>
    <row r="111" spans="3:3">
      <c r="C111" s="37"/>
    </row>
    <row r="112" spans="3:3">
      <c r="C112" s="37"/>
    </row>
    <row r="113" spans="3:3">
      <c r="C113" s="37"/>
    </row>
    <row r="114" spans="3:3">
      <c r="C114" s="37"/>
    </row>
    <row r="115" spans="3:3">
      <c r="C115" s="37"/>
    </row>
    <row r="116" spans="3:3">
      <c r="C116" s="37"/>
    </row>
    <row r="117" spans="3:3">
      <c r="C117" s="37"/>
    </row>
    <row r="118" spans="3:3">
      <c r="C118" s="37"/>
    </row>
    <row r="119" spans="3:3">
      <c r="C119" s="37"/>
    </row>
    <row r="120" spans="3:3">
      <c r="C120" s="37"/>
    </row>
    <row r="121" spans="3:3">
      <c r="C121" s="37"/>
    </row>
    <row r="122" spans="3:3">
      <c r="C122" s="37"/>
    </row>
    <row r="123" spans="3:3">
      <c r="C123" s="37"/>
    </row>
    <row r="124" spans="3:3">
      <c r="C124" s="37"/>
    </row>
    <row r="125" spans="3:3">
      <c r="C125" s="37"/>
    </row>
    <row r="126" spans="3:3">
      <c r="C126" s="37"/>
    </row>
    <row r="127" spans="3:3">
      <c r="C127" s="37"/>
    </row>
    <row r="128" spans="3:3">
      <c r="C128" s="37"/>
    </row>
    <row r="129" spans="3:3">
      <c r="C129" s="37"/>
    </row>
    <row r="130" spans="3:3">
      <c r="C130" s="37"/>
    </row>
    <row r="131" spans="3:3">
      <c r="C131" s="37"/>
    </row>
    <row r="132" spans="3:3">
      <c r="C132" s="37"/>
    </row>
    <row r="133" spans="3:3">
      <c r="C133" s="37"/>
    </row>
    <row r="134" spans="3:3">
      <c r="C134" s="37"/>
    </row>
    <row r="135" spans="3:3">
      <c r="C135" s="37"/>
    </row>
    <row r="136" spans="3:3">
      <c r="C136" s="37"/>
    </row>
    <row r="137" spans="3:3">
      <c r="C137" s="37"/>
    </row>
    <row r="138" spans="3:3">
      <c r="C138" s="37"/>
    </row>
  </sheetData>
  <mergeCells count="33">
    <mergeCell ref="L1:N1"/>
    <mergeCell ref="O1:Q1"/>
    <mergeCell ref="P4:R4"/>
    <mergeCell ref="M33:O33"/>
    <mergeCell ref="M76:O76"/>
    <mergeCell ref="J76:L76"/>
    <mergeCell ref="P33:R33"/>
    <mergeCell ref="P76:R76"/>
    <mergeCell ref="B89:F89"/>
    <mergeCell ref="D76:F76"/>
    <mergeCell ref="G76:I76"/>
    <mergeCell ref="S4:U4"/>
    <mergeCell ref="S33:U33"/>
    <mergeCell ref="S76:U76"/>
    <mergeCell ref="D4:F4"/>
    <mergeCell ref="M4:O4"/>
    <mergeCell ref="G4:I4"/>
    <mergeCell ref="J4:L4"/>
    <mergeCell ref="D33:F33"/>
    <mergeCell ref="G33:I33"/>
    <mergeCell ref="J33:L33"/>
    <mergeCell ref="AE4:AG4"/>
    <mergeCell ref="AE33:AG33"/>
    <mergeCell ref="AE76:AG76"/>
    <mergeCell ref="AB4:AD4"/>
    <mergeCell ref="AB33:AD33"/>
    <mergeCell ref="AB76:AD76"/>
    <mergeCell ref="Y4:AA4"/>
    <mergeCell ref="Y33:AA33"/>
    <mergeCell ref="Y76:AA76"/>
    <mergeCell ref="V4:X4"/>
    <mergeCell ref="V76:X76"/>
    <mergeCell ref="V33:X33"/>
  </mergeCells>
  <phoneticPr fontId="0" type="noConversion"/>
  <pageMargins left="1.0900000000000001" right="0.78740157499999996" top="0.63" bottom="0.73" header="0.32" footer="0.4921259845"/>
  <pageSetup paperSize="9" scale="76" orientation="landscape" r:id="rId1"/>
  <headerFooter alignWithMargins="0">
    <oddHeader>&amp;R&amp;"Arial CE,Tučné"Tabulka č. 4a</oddHeader>
    <oddFooter>&amp;L&amp;"Arial CE,Tučné"Ministerstvo zdravotnictví&amp;CStránka &amp;P z &amp;N</oddFooter>
  </headerFooter>
  <rowBreaks count="2" manualBreakCount="2">
    <brk id="32" max="35" man="1"/>
    <brk id="75" max="35" man="1"/>
  </rowBreaks>
  <colBreaks count="9" manualBreakCount="9">
    <brk id="6" max="1048575" man="1"/>
    <brk id="9" max="1048575" man="1"/>
    <brk id="12" max="1048575" man="1"/>
    <brk id="15" max="1048575" man="1"/>
    <brk id="18" max="1048575" man="1"/>
    <brk id="21" max="1048575" man="1"/>
    <brk id="24" max="90" man="1"/>
    <brk id="27" max="1048575" man="1"/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workbookViewId="0">
      <selection activeCell="F43" sqref="F43"/>
    </sheetView>
  </sheetViews>
  <sheetFormatPr defaultRowHeight="12.75"/>
  <cols>
    <col min="1" max="1" width="5.42578125" customWidth="1"/>
    <col min="2" max="2" width="41.28515625" customWidth="1"/>
    <col min="3" max="3" width="10" customWidth="1"/>
    <col min="4" max="6" width="12.7109375" customWidth="1"/>
  </cols>
  <sheetData>
    <row r="2" spans="1:6" ht="13.5" thickBot="1"/>
    <row r="3" spans="1:6" ht="13.5" thickTop="1">
      <c r="A3" s="47"/>
      <c r="B3" s="53" t="s">
        <v>8</v>
      </c>
      <c r="C3" s="47" t="s">
        <v>81</v>
      </c>
      <c r="D3" s="47" t="s">
        <v>51</v>
      </c>
      <c r="E3" s="47" t="s">
        <v>50</v>
      </c>
      <c r="F3" s="54" t="s">
        <v>88</v>
      </c>
    </row>
    <row r="4" spans="1:6">
      <c r="A4" s="49"/>
      <c r="B4" s="55"/>
      <c r="C4" s="49" t="s">
        <v>82</v>
      </c>
      <c r="D4" s="49" t="s">
        <v>79</v>
      </c>
      <c r="E4" s="49">
        <v>2014</v>
      </c>
      <c r="F4" s="56" t="s">
        <v>182</v>
      </c>
    </row>
    <row r="5" spans="1:6">
      <c r="A5" s="49"/>
      <c r="B5" s="55"/>
      <c r="C5" s="49"/>
      <c r="D5" s="57">
        <v>2013</v>
      </c>
      <c r="E5" s="57"/>
      <c r="F5" s="58" t="s">
        <v>195</v>
      </c>
    </row>
    <row r="6" spans="1:6" ht="13.5" thickBot="1">
      <c r="A6" s="49"/>
      <c r="B6" s="55"/>
      <c r="C6" s="59"/>
      <c r="D6" s="60"/>
      <c r="E6" s="60"/>
      <c r="F6" s="61"/>
    </row>
    <row r="7" spans="1:6" ht="14.25" thickTop="1" thickBot="1">
      <c r="A7" s="62"/>
      <c r="B7" s="63"/>
      <c r="C7" s="62"/>
      <c r="D7" s="62"/>
      <c r="E7" s="62"/>
      <c r="F7" s="62"/>
    </row>
    <row r="8" spans="1:6" ht="13.5" thickTop="1">
      <c r="A8" s="64" t="s">
        <v>1</v>
      </c>
      <c r="B8" s="65" t="s">
        <v>83</v>
      </c>
      <c r="C8" s="64"/>
      <c r="D8" s="66"/>
      <c r="E8" s="66"/>
      <c r="F8" s="66"/>
    </row>
    <row r="9" spans="1:6" ht="14.25" thickBot="1">
      <c r="A9" s="67"/>
      <c r="B9" s="68" t="s">
        <v>191</v>
      </c>
      <c r="C9" s="67" t="s">
        <v>0</v>
      </c>
      <c r="D9" s="205">
        <f>SUM(D11:D17)</f>
        <v>600515</v>
      </c>
      <c r="E9" s="205">
        <f>SUM(E11:E17)</f>
        <v>592474</v>
      </c>
      <c r="F9" s="206">
        <f>E9/D9*100</f>
        <v>98.660982656553116</v>
      </c>
    </row>
    <row r="10" spans="1:6" ht="13.5" thickTop="1">
      <c r="A10" s="47"/>
      <c r="B10" s="69"/>
      <c r="C10" s="59"/>
      <c r="D10" s="141"/>
      <c r="E10" s="141"/>
      <c r="F10" s="139"/>
    </row>
    <row r="11" spans="1:6">
      <c r="A11" s="52">
        <v>111</v>
      </c>
      <c r="B11" s="70" t="s">
        <v>89</v>
      </c>
      <c r="C11" s="51" t="s">
        <v>0</v>
      </c>
      <c r="D11" s="202">
        <v>490000</v>
      </c>
      <c r="E11" s="202">
        <v>475000</v>
      </c>
      <c r="F11" s="201">
        <f>E11/D11*100</f>
        <v>96.938775510204081</v>
      </c>
    </row>
    <row r="12" spans="1:6">
      <c r="A12" s="52">
        <v>201</v>
      </c>
      <c r="B12" s="70" t="s">
        <v>90</v>
      </c>
      <c r="C12" s="52" t="s">
        <v>0</v>
      </c>
      <c r="D12" s="202">
        <v>15000</v>
      </c>
      <c r="E12" s="202">
        <v>15840</v>
      </c>
      <c r="F12" s="201">
        <f t="shared" ref="F12:F17" si="0">E12/D12*100</f>
        <v>105.60000000000001</v>
      </c>
    </row>
    <row r="13" spans="1:6">
      <c r="A13" s="52">
        <v>205</v>
      </c>
      <c r="B13" s="70" t="s">
        <v>122</v>
      </c>
      <c r="C13" s="52" t="s">
        <v>0</v>
      </c>
      <c r="D13" s="204">
        <v>28015</v>
      </c>
      <c r="E13" s="204">
        <v>31184</v>
      </c>
      <c r="F13" s="201">
        <f t="shared" si="0"/>
        <v>111.31179725147243</v>
      </c>
    </row>
    <row r="14" spans="1:6">
      <c r="A14" s="52">
        <v>207</v>
      </c>
      <c r="B14" s="70" t="s">
        <v>91</v>
      </c>
      <c r="C14" s="52" t="s">
        <v>0</v>
      </c>
      <c r="D14" s="203">
        <v>31000</v>
      </c>
      <c r="E14" s="203">
        <v>31500</v>
      </c>
      <c r="F14" s="201">
        <f t="shared" si="0"/>
        <v>101.61290322580645</v>
      </c>
    </row>
    <row r="15" spans="1:6">
      <c r="A15" s="52">
        <v>209</v>
      </c>
      <c r="B15" s="70" t="s">
        <v>92</v>
      </c>
      <c r="C15" s="52" t="s">
        <v>0</v>
      </c>
      <c r="D15" s="204">
        <v>3500</v>
      </c>
      <c r="E15" s="204">
        <v>4000</v>
      </c>
      <c r="F15" s="201">
        <f t="shared" si="0"/>
        <v>114.28571428571428</v>
      </c>
    </row>
    <row r="16" spans="1:6">
      <c r="A16" s="52">
        <v>211</v>
      </c>
      <c r="B16" s="70" t="s">
        <v>99</v>
      </c>
      <c r="C16" s="52" t="s">
        <v>0</v>
      </c>
      <c r="D16" s="210">
        <v>28100</v>
      </c>
      <c r="E16" s="210">
        <v>29800</v>
      </c>
      <c r="F16" s="201">
        <f t="shared" si="0"/>
        <v>106.04982206405693</v>
      </c>
    </row>
    <row r="17" spans="1:6">
      <c r="A17" s="52">
        <v>213</v>
      </c>
      <c r="B17" s="70" t="s">
        <v>93</v>
      </c>
      <c r="C17" s="52" t="s">
        <v>0</v>
      </c>
      <c r="D17" s="204">
        <v>4900</v>
      </c>
      <c r="E17" s="204">
        <v>5150</v>
      </c>
      <c r="F17" s="201">
        <f t="shared" si="0"/>
        <v>105.10204081632652</v>
      </c>
    </row>
    <row r="18" spans="1:6" ht="13.5" thickBot="1">
      <c r="A18" s="50">
        <v>217</v>
      </c>
      <c r="B18" s="239" t="s">
        <v>193</v>
      </c>
      <c r="C18" s="246" t="s">
        <v>0</v>
      </c>
      <c r="D18" s="509"/>
      <c r="E18" s="247"/>
      <c r="F18" s="248"/>
    </row>
    <row r="19" spans="1:6" ht="14.25" thickTop="1" thickBot="1">
      <c r="A19" s="50"/>
      <c r="B19" s="503"/>
      <c r="C19" s="71"/>
      <c r="D19" s="504"/>
      <c r="E19" s="505"/>
      <c r="F19" s="505"/>
    </row>
    <row r="20" spans="1:6" ht="15" thickTop="1" thickBot="1">
      <c r="A20" s="72" t="s">
        <v>3</v>
      </c>
      <c r="B20" s="73" t="s">
        <v>192</v>
      </c>
      <c r="C20" s="72" t="s">
        <v>84</v>
      </c>
      <c r="D20" s="207">
        <f>SUM(D22:D28)</f>
        <v>112869</v>
      </c>
      <c r="E20" s="207">
        <f>SUM(E22:E28)</f>
        <v>110505</v>
      </c>
      <c r="F20" s="208">
        <f>E20/D20*100</f>
        <v>97.905536506923951</v>
      </c>
    </row>
    <row r="21" spans="1:6" ht="13.5" thickTop="1">
      <c r="A21" s="47"/>
      <c r="B21" s="69"/>
      <c r="C21" s="47"/>
      <c r="D21" s="141"/>
      <c r="E21" s="141"/>
      <c r="F21" s="140"/>
    </row>
    <row r="22" spans="1:6">
      <c r="A22" s="52">
        <v>111</v>
      </c>
      <c r="B22" s="70" t="s">
        <v>89</v>
      </c>
      <c r="C22" s="52" t="s">
        <v>84</v>
      </c>
      <c r="D22" s="200">
        <v>95000</v>
      </c>
      <c r="E22" s="200">
        <v>92000</v>
      </c>
      <c r="F22" s="201">
        <f t="shared" ref="F22:F28" si="1">E22/D22*100</f>
        <v>96.84210526315789</v>
      </c>
    </row>
    <row r="23" spans="1:6">
      <c r="A23" s="52">
        <v>201</v>
      </c>
      <c r="B23" s="70" t="s">
        <v>90</v>
      </c>
      <c r="C23" s="52" t="s">
        <v>84</v>
      </c>
      <c r="D23" s="202">
        <v>4000</v>
      </c>
      <c r="E23" s="202">
        <v>4200</v>
      </c>
      <c r="F23" s="201">
        <f t="shared" si="1"/>
        <v>105</v>
      </c>
    </row>
    <row r="24" spans="1:6">
      <c r="A24" s="52">
        <v>205</v>
      </c>
      <c r="B24" s="70" t="s">
        <v>108</v>
      </c>
      <c r="C24" s="52" t="s">
        <v>84</v>
      </c>
      <c r="D24" s="204">
        <v>3069</v>
      </c>
      <c r="E24" s="204">
        <v>3385</v>
      </c>
      <c r="F24" s="201">
        <f t="shared" si="1"/>
        <v>110.29651352231997</v>
      </c>
    </row>
    <row r="25" spans="1:6">
      <c r="A25" s="52">
        <v>207</v>
      </c>
      <c r="B25" s="70" t="s">
        <v>91</v>
      </c>
      <c r="C25" s="52" t="s">
        <v>84</v>
      </c>
      <c r="D25" s="203">
        <v>2000</v>
      </c>
      <c r="E25" s="203">
        <v>2020</v>
      </c>
      <c r="F25" s="201">
        <f t="shared" si="1"/>
        <v>101</v>
      </c>
    </row>
    <row r="26" spans="1:6">
      <c r="A26" s="52">
        <v>209</v>
      </c>
      <c r="B26" s="70" t="s">
        <v>92</v>
      </c>
      <c r="C26" s="52" t="s">
        <v>84</v>
      </c>
      <c r="D26" s="211">
        <v>1000</v>
      </c>
      <c r="E26" s="204">
        <v>1000</v>
      </c>
      <c r="F26" s="201">
        <f t="shared" si="1"/>
        <v>100</v>
      </c>
    </row>
    <row r="27" spans="1:6">
      <c r="A27" s="52">
        <v>211</v>
      </c>
      <c r="B27" s="70" t="s">
        <v>99</v>
      </c>
      <c r="C27" s="52" t="s">
        <v>84</v>
      </c>
      <c r="D27" s="210">
        <v>6500</v>
      </c>
      <c r="E27" s="210">
        <v>6700</v>
      </c>
      <c r="F27" s="201">
        <f t="shared" si="1"/>
        <v>103.07692307692307</v>
      </c>
    </row>
    <row r="28" spans="1:6">
      <c r="A28" s="52">
        <v>213</v>
      </c>
      <c r="B28" s="70" t="s">
        <v>93</v>
      </c>
      <c r="C28" s="52" t="s">
        <v>84</v>
      </c>
      <c r="D28" s="204">
        <v>1300</v>
      </c>
      <c r="E28" s="204">
        <v>1200</v>
      </c>
      <c r="F28" s="201">
        <f t="shared" si="1"/>
        <v>92.307692307692307</v>
      </c>
    </row>
    <row r="29" spans="1:6" ht="13.5" thickBot="1">
      <c r="A29" s="71">
        <v>217</v>
      </c>
      <c r="B29" s="239" t="s">
        <v>194</v>
      </c>
      <c r="C29" s="246" t="s">
        <v>84</v>
      </c>
      <c r="D29" s="513"/>
      <c r="E29" s="249"/>
      <c r="F29" s="250"/>
    </row>
    <row r="30" spans="1:6" ht="14.25" thickTop="1" thickBot="1">
      <c r="A30" s="71"/>
      <c r="B30" s="503"/>
      <c r="C30" s="71"/>
      <c r="D30" s="506"/>
      <c r="E30" s="507"/>
      <c r="F30" s="508"/>
    </row>
    <row r="31" spans="1:6" ht="14.25" thickTop="1" thickBot="1">
      <c r="A31" s="72" t="s">
        <v>85</v>
      </c>
      <c r="B31" s="73" t="s">
        <v>86</v>
      </c>
      <c r="C31" s="72" t="s">
        <v>87</v>
      </c>
      <c r="D31" s="207">
        <f>D9/D20*1000</f>
        <v>5320.4600023035555</v>
      </c>
      <c r="E31" s="209">
        <f>E9/E20*1000</f>
        <v>5361.5130537079767</v>
      </c>
      <c r="F31" s="208">
        <f>E31/D31*100</f>
        <v>100.77160718033116</v>
      </c>
    </row>
    <row r="32" spans="1:6" ht="13.5" thickTop="1">
      <c r="A32" s="66"/>
      <c r="B32" s="74"/>
      <c r="C32" s="66"/>
      <c r="D32" s="141"/>
      <c r="E32" s="141"/>
      <c r="F32" s="142"/>
    </row>
    <row r="33" spans="1:6">
      <c r="A33" s="52">
        <v>111</v>
      </c>
      <c r="B33" s="75" t="s">
        <v>89</v>
      </c>
      <c r="C33" s="51" t="s">
        <v>46</v>
      </c>
      <c r="D33" s="202">
        <f t="shared" ref="D33:E39" si="2">D11/D22*1000</f>
        <v>5157.894736842105</v>
      </c>
      <c r="E33" s="202">
        <f t="shared" si="2"/>
        <v>5163.0434782608691</v>
      </c>
      <c r="F33" s="201">
        <f t="shared" ref="F33:F39" si="3">E33/D33*100</f>
        <v>100.09982253771072</v>
      </c>
    </row>
    <row r="34" spans="1:6">
      <c r="A34" s="52">
        <v>201</v>
      </c>
      <c r="B34" s="75" t="s">
        <v>90</v>
      </c>
      <c r="C34" s="51" t="s">
        <v>46</v>
      </c>
      <c r="D34" s="202">
        <f t="shared" si="2"/>
        <v>3750</v>
      </c>
      <c r="E34" s="202">
        <f t="shared" si="2"/>
        <v>3771.4285714285716</v>
      </c>
      <c r="F34" s="201">
        <f t="shared" si="3"/>
        <v>100.57142857142858</v>
      </c>
    </row>
    <row r="35" spans="1:6">
      <c r="A35" s="52">
        <v>205</v>
      </c>
      <c r="B35" s="70" t="s">
        <v>108</v>
      </c>
      <c r="C35" s="51" t="s">
        <v>46</v>
      </c>
      <c r="D35" s="202">
        <f t="shared" si="2"/>
        <v>9128.3805799934817</v>
      </c>
      <c r="E35" s="202">
        <f t="shared" si="2"/>
        <v>9212.4076809453472</v>
      </c>
      <c r="F35" s="201">
        <f t="shared" si="3"/>
        <v>100.92050391869097</v>
      </c>
    </row>
    <row r="36" spans="1:6">
      <c r="A36" s="52">
        <v>207</v>
      </c>
      <c r="B36" s="75" t="s">
        <v>91</v>
      </c>
      <c r="C36" s="51" t="s">
        <v>46</v>
      </c>
      <c r="D36" s="202">
        <f t="shared" si="2"/>
        <v>15500</v>
      </c>
      <c r="E36" s="202">
        <f t="shared" si="2"/>
        <v>15594.059405940594</v>
      </c>
      <c r="F36" s="201">
        <f t="shared" si="3"/>
        <v>100.60683487703611</v>
      </c>
    </row>
    <row r="37" spans="1:6">
      <c r="A37" s="52">
        <v>209</v>
      </c>
      <c r="B37" s="75" t="s">
        <v>92</v>
      </c>
      <c r="C37" s="51" t="s">
        <v>46</v>
      </c>
      <c r="D37" s="202">
        <f t="shared" si="2"/>
        <v>3500</v>
      </c>
      <c r="E37" s="202">
        <f t="shared" si="2"/>
        <v>4000</v>
      </c>
      <c r="F37" s="201">
        <f t="shared" si="3"/>
        <v>114.28571428571428</v>
      </c>
    </row>
    <row r="38" spans="1:6">
      <c r="A38" s="52">
        <v>211</v>
      </c>
      <c r="B38" s="75" t="s">
        <v>99</v>
      </c>
      <c r="C38" s="51" t="s">
        <v>46</v>
      </c>
      <c r="D38" s="202">
        <f t="shared" si="2"/>
        <v>4323.0769230769229</v>
      </c>
      <c r="E38" s="202">
        <f t="shared" si="2"/>
        <v>4447.7611940298511</v>
      </c>
      <c r="F38" s="201">
        <f t="shared" si="3"/>
        <v>102.8841557337866</v>
      </c>
    </row>
    <row r="39" spans="1:6">
      <c r="A39" s="52">
        <v>213</v>
      </c>
      <c r="B39" s="243" t="s">
        <v>93</v>
      </c>
      <c r="C39" s="52" t="s">
        <v>46</v>
      </c>
      <c r="D39" s="244">
        <f t="shared" si="2"/>
        <v>3769.2307692307691</v>
      </c>
      <c r="E39" s="244">
        <f t="shared" si="2"/>
        <v>4291.666666666667</v>
      </c>
      <c r="F39" s="245">
        <f t="shared" si="3"/>
        <v>113.86054421768709</v>
      </c>
    </row>
    <row r="40" spans="1:6" ht="13.5" thickBot="1">
      <c r="A40" s="67">
        <v>217</v>
      </c>
      <c r="B40" s="239" t="s">
        <v>194</v>
      </c>
      <c r="C40" s="67" t="s">
        <v>142</v>
      </c>
      <c r="D40" s="513"/>
      <c r="E40" s="251"/>
      <c r="F40" s="252"/>
    </row>
    <row r="41" spans="1:6" ht="13.5" thickTop="1">
      <c r="A41" s="240"/>
      <c r="B41" s="69"/>
      <c r="C41" s="240"/>
      <c r="D41" s="241"/>
      <c r="E41" s="241"/>
      <c r="F41" s="242"/>
    </row>
    <row r="42" spans="1:6">
      <c r="A42" s="48"/>
      <c r="B42" s="48"/>
      <c r="C42" s="48"/>
      <c r="D42" s="48"/>
      <c r="E42" s="48"/>
      <c r="F42" s="48"/>
    </row>
    <row r="43" spans="1:6">
      <c r="A43" s="18"/>
      <c r="B43" s="84" t="s">
        <v>197</v>
      </c>
      <c r="C43" s="48"/>
      <c r="D43" s="48"/>
      <c r="E43" s="48"/>
      <c r="F43" s="48"/>
    </row>
    <row r="44" spans="1:6" ht="22.5">
      <c r="A44" s="18"/>
      <c r="B44" s="84" t="s">
        <v>186</v>
      </c>
      <c r="C44" s="48"/>
      <c r="D44" s="48"/>
      <c r="E44" s="48"/>
      <c r="F44" s="48"/>
    </row>
    <row r="45" spans="1:6" ht="12.75" customHeight="1">
      <c r="A45" s="18"/>
      <c r="B45" s="85"/>
      <c r="C45" s="48"/>
      <c r="D45" s="48"/>
      <c r="E45" s="48"/>
      <c r="F45" s="48"/>
    </row>
    <row r="46" spans="1:6">
      <c r="A46" s="510" t="s">
        <v>187</v>
      </c>
      <c r="B46" s="511" t="s">
        <v>196</v>
      </c>
    </row>
    <row r="47" spans="1:6">
      <c r="A47" s="510" t="s">
        <v>189</v>
      </c>
      <c r="B47" s="512" t="s">
        <v>94</v>
      </c>
    </row>
  </sheetData>
  <protectedRanges>
    <protectedRange sqref="D16:E16" name="Oblast1"/>
    <protectedRange sqref="D27:E27" name="Oblast1_1"/>
  </protectedRanges>
  <phoneticPr fontId="14" type="noConversion"/>
  <pageMargins left="1.1399999999999999" right="0.78740157499999996" top="1.6" bottom="0.984251969" header="1.1200000000000001" footer="0.4921259845"/>
  <pageSetup paperSize="9" scale="85" orientation="portrait" r:id="rId1"/>
  <headerFooter alignWithMargins="0">
    <oddHeader>&amp;C&amp;"Arial CE,Tučné"&amp;12Náklady na léčení cizinců &amp;R&amp;"Arial CE,Tučné"Tabulka č. 4b</oddHeader>
    <oddFooter>&amp;L&amp;"Arial CE,Tučné"Ministerstvo zdravotnictví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workbookViewId="0">
      <selection activeCell="H14" sqref="H14"/>
    </sheetView>
  </sheetViews>
  <sheetFormatPr defaultRowHeight="12.75"/>
  <cols>
    <col min="1" max="1" width="5.85546875" customWidth="1"/>
    <col min="2" max="2" width="64.140625" customWidth="1"/>
    <col min="3" max="3" width="15.5703125" customWidth="1"/>
    <col min="4" max="4" width="14.7109375" customWidth="1"/>
    <col min="5" max="5" width="15.140625" customWidth="1"/>
    <col min="6" max="6" width="9.7109375" customWidth="1"/>
    <col min="8" max="9" width="14.85546875" customWidth="1"/>
    <col min="10" max="10" width="10.85546875" customWidth="1"/>
  </cols>
  <sheetData>
    <row r="1" spans="1:10" ht="15.75">
      <c r="A1" s="632"/>
      <c r="B1" s="633"/>
      <c r="C1" s="633"/>
      <c r="D1" s="633"/>
      <c r="E1" s="633"/>
    </row>
    <row r="2" spans="1:10">
      <c r="A2" s="634"/>
      <c r="B2" s="634"/>
      <c r="C2" s="634"/>
      <c r="D2" s="279"/>
      <c r="E2" s="279"/>
    </row>
    <row r="3" spans="1:10">
      <c r="A3" s="635"/>
      <c r="B3" s="636"/>
      <c r="C3" s="636"/>
      <c r="D3" s="279"/>
      <c r="E3" s="279"/>
    </row>
    <row r="4" spans="1:10" ht="18">
      <c r="A4" s="279"/>
      <c r="B4" s="637" t="s">
        <v>95</v>
      </c>
      <c r="C4" s="279"/>
      <c r="D4" s="279"/>
      <c r="E4" s="279"/>
    </row>
    <row r="5" spans="1:10">
      <c r="A5" s="279"/>
      <c r="B5" s="279"/>
      <c r="C5" s="279"/>
      <c r="D5" s="279"/>
      <c r="E5" s="279"/>
    </row>
    <row r="6" spans="1:10">
      <c r="A6" s="279"/>
      <c r="B6" s="279"/>
      <c r="C6" s="279"/>
      <c r="D6" s="279"/>
      <c r="E6" s="279"/>
    </row>
    <row r="7" spans="1:10" ht="13.5" thickBot="1">
      <c r="A7" s="279"/>
      <c r="B7" s="279"/>
      <c r="C7" s="279"/>
      <c r="D7" s="279"/>
      <c r="E7" s="279"/>
      <c r="H7" s="107"/>
      <c r="I7" s="107"/>
    </row>
    <row r="8" spans="1:10" ht="13.5" thickTop="1">
      <c r="A8" s="596" t="s">
        <v>96</v>
      </c>
      <c r="B8" s="597" t="s">
        <v>8</v>
      </c>
      <c r="C8" s="596" t="s">
        <v>51</v>
      </c>
      <c r="D8" s="596" t="s">
        <v>50</v>
      </c>
      <c r="E8" s="596" t="s">
        <v>88</v>
      </c>
      <c r="H8" s="107"/>
      <c r="I8" s="107"/>
    </row>
    <row r="9" spans="1:10">
      <c r="A9" s="598" t="s">
        <v>97</v>
      </c>
      <c r="B9" s="557"/>
      <c r="C9" s="598" t="s">
        <v>79</v>
      </c>
      <c r="D9" s="598">
        <v>2014</v>
      </c>
      <c r="E9" s="598" t="s">
        <v>182</v>
      </c>
      <c r="H9" s="107"/>
      <c r="I9" s="107"/>
    </row>
    <row r="10" spans="1:10" ht="13.5" thickBot="1">
      <c r="A10" s="608"/>
      <c r="B10" s="609"/>
      <c r="C10" s="600">
        <v>2013</v>
      </c>
      <c r="D10" s="600"/>
      <c r="E10" s="600" t="s">
        <v>198</v>
      </c>
      <c r="H10" s="107"/>
      <c r="I10" s="107"/>
    </row>
    <row r="11" spans="1:10" ht="15.75" thickTop="1" thickBot="1">
      <c r="A11" s="514" t="s">
        <v>98</v>
      </c>
      <c r="B11" s="515"/>
      <c r="C11" s="610"/>
      <c r="D11" s="610"/>
      <c r="E11" s="611"/>
      <c r="H11" s="76"/>
      <c r="I11" s="76"/>
    </row>
    <row r="12" spans="1:10" ht="13.5" thickTop="1">
      <c r="A12" s="612"/>
      <c r="B12" s="588" t="s">
        <v>2</v>
      </c>
      <c r="C12" s="613"/>
      <c r="D12" s="613"/>
      <c r="E12" s="614"/>
      <c r="H12" s="76"/>
      <c r="I12" s="76"/>
    </row>
    <row r="13" spans="1:10">
      <c r="A13" s="522">
        <v>111</v>
      </c>
      <c r="B13" s="542" t="s">
        <v>89</v>
      </c>
      <c r="C13" s="543">
        <f>SUM(C50,C73,C99)</f>
        <v>625000</v>
      </c>
      <c r="D13" s="543">
        <f>SUM(D50,D73,D99)</f>
        <v>520000</v>
      </c>
      <c r="E13" s="544">
        <f>ROUND(D13/C13*100,1)</f>
        <v>83.2</v>
      </c>
      <c r="H13" s="76"/>
      <c r="I13" s="76"/>
    </row>
    <row r="14" spans="1:10">
      <c r="A14" s="522">
        <v>201</v>
      </c>
      <c r="B14" s="542" t="s">
        <v>90</v>
      </c>
      <c r="C14" s="543">
        <f>SUM(C51,C74,C100,C112,C113)</f>
        <v>99428</v>
      </c>
      <c r="D14" s="543">
        <f>SUM(D51,D74,D100,D112,D113)</f>
        <v>97200</v>
      </c>
      <c r="E14" s="524">
        <f t="shared" ref="E14:E22" si="0">D14/C14*100</f>
        <v>97.759182524037485</v>
      </c>
      <c r="H14" s="76"/>
      <c r="I14" s="76"/>
    </row>
    <row r="15" spans="1:10">
      <c r="A15" s="522">
        <v>205</v>
      </c>
      <c r="B15" s="566" t="s">
        <v>125</v>
      </c>
      <c r="C15" s="543">
        <f>SUM(C52,C75,C101)</f>
        <v>206889</v>
      </c>
      <c r="D15" s="543">
        <f t="shared" ref="D15:D19" si="1">SUM(D52,D75,D101)</f>
        <v>200000</v>
      </c>
      <c r="E15" s="524">
        <f t="shared" si="0"/>
        <v>96.670195128788876</v>
      </c>
      <c r="H15" s="108"/>
      <c r="I15" s="108"/>
      <c r="J15" s="79"/>
    </row>
    <row r="16" spans="1:10">
      <c r="A16" s="522">
        <v>207</v>
      </c>
      <c r="B16" s="542" t="s">
        <v>91</v>
      </c>
      <c r="C16" s="543">
        <f>SUM(C53,C76,C102)</f>
        <v>61000</v>
      </c>
      <c r="D16" s="543">
        <f t="shared" si="1"/>
        <v>64500</v>
      </c>
      <c r="E16" s="524">
        <f t="shared" si="0"/>
        <v>105.73770491803278</v>
      </c>
      <c r="H16" s="76"/>
      <c r="I16" s="76"/>
    </row>
    <row r="17" spans="1:9">
      <c r="A17" s="522">
        <v>209</v>
      </c>
      <c r="B17" s="542" t="s">
        <v>92</v>
      </c>
      <c r="C17" s="543">
        <f>SUM(C54,C77,C103)</f>
        <v>20000</v>
      </c>
      <c r="D17" s="543">
        <f t="shared" si="1"/>
        <v>27000</v>
      </c>
      <c r="E17" s="524">
        <f t="shared" si="0"/>
        <v>135</v>
      </c>
      <c r="H17" s="76"/>
      <c r="I17" s="76"/>
    </row>
    <row r="18" spans="1:9">
      <c r="A18" s="522">
        <v>211</v>
      </c>
      <c r="B18" s="566" t="s">
        <v>99</v>
      </c>
      <c r="C18" s="543">
        <f>SUM(C55,C78,C104)</f>
        <v>105100</v>
      </c>
      <c r="D18" s="543">
        <f t="shared" si="1"/>
        <v>105095</v>
      </c>
      <c r="E18" s="524">
        <f t="shared" si="0"/>
        <v>99.995242626070407</v>
      </c>
      <c r="H18" s="76"/>
      <c r="I18" s="76"/>
    </row>
    <row r="19" spans="1:9">
      <c r="A19" s="526">
        <v>213</v>
      </c>
      <c r="B19" s="566" t="s">
        <v>93</v>
      </c>
      <c r="C19" s="569">
        <f>SUM(C56,C79,C105)</f>
        <v>82661</v>
      </c>
      <c r="D19" s="569">
        <f t="shared" si="1"/>
        <v>71100</v>
      </c>
      <c r="E19" s="527">
        <f t="shared" si="0"/>
        <v>86.01396063439833</v>
      </c>
      <c r="H19" s="76"/>
      <c r="I19" s="76"/>
    </row>
    <row r="20" spans="1:9" ht="13.5" thickBot="1">
      <c r="A20" s="528">
        <v>217</v>
      </c>
      <c r="B20" s="529" t="s">
        <v>141</v>
      </c>
      <c r="C20" s="571"/>
      <c r="D20" s="571"/>
      <c r="E20" s="532"/>
      <c r="H20" s="76"/>
      <c r="I20" s="76"/>
    </row>
    <row r="21" spans="1:9" ht="14.25" thickTop="1" thickBot="1">
      <c r="A21" s="580" t="s">
        <v>109</v>
      </c>
      <c r="B21" s="581"/>
      <c r="C21" s="593">
        <f>SUM(C14:C20)</f>
        <v>575078</v>
      </c>
      <c r="D21" s="593">
        <f>SUM(D14:D19)</f>
        <v>564895</v>
      </c>
      <c r="E21" s="615">
        <f t="shared" si="0"/>
        <v>98.229283679779087</v>
      </c>
      <c r="H21" s="76"/>
      <c r="I21" s="76"/>
    </row>
    <row r="22" spans="1:9" ht="14.25" thickTop="1" thickBot="1">
      <c r="A22" s="572" t="s">
        <v>100</v>
      </c>
      <c r="B22" s="573"/>
      <c r="C22" s="535">
        <f>SUM(C21,C13)</f>
        <v>1200078</v>
      </c>
      <c r="D22" s="535">
        <f>SUM(D21,D13)</f>
        <v>1084895</v>
      </c>
      <c r="E22" s="536">
        <f t="shared" si="0"/>
        <v>90.402040534031954</v>
      </c>
      <c r="H22" s="76"/>
      <c r="I22" s="76"/>
    </row>
    <row r="23" spans="1:9" ht="14.25" thickTop="1" thickBot="1">
      <c r="A23" s="514" t="s">
        <v>101</v>
      </c>
      <c r="B23" s="515"/>
      <c r="C23" s="516"/>
      <c r="D23" s="517"/>
      <c r="E23" s="518"/>
      <c r="H23" s="76"/>
      <c r="I23" s="76"/>
    </row>
    <row r="24" spans="1:9" ht="13.5" thickTop="1">
      <c r="A24" s="519">
        <v>111</v>
      </c>
      <c r="B24" s="520" t="s">
        <v>89</v>
      </c>
      <c r="C24" s="478">
        <v>6084509</v>
      </c>
      <c r="D24" s="479">
        <v>5966000</v>
      </c>
      <c r="E24" s="521">
        <f>D24/C24*100</f>
        <v>98.052283265584776</v>
      </c>
    </row>
    <row r="25" spans="1:9">
      <c r="A25" s="522">
        <v>201</v>
      </c>
      <c r="B25" s="523" t="s">
        <v>90</v>
      </c>
      <c r="C25" s="478">
        <v>667600</v>
      </c>
      <c r="D25" s="479">
        <v>694584</v>
      </c>
      <c r="E25" s="524">
        <f t="shared" ref="E25:E44" si="2">D25/C25*100</f>
        <v>104.04194128220492</v>
      </c>
    </row>
    <row r="26" spans="1:9">
      <c r="A26" s="522">
        <v>205</v>
      </c>
      <c r="B26" s="525" t="s">
        <v>124</v>
      </c>
      <c r="C26" s="478">
        <v>1185853</v>
      </c>
      <c r="D26" s="479">
        <v>1201500</v>
      </c>
      <c r="E26" s="524">
        <f t="shared" si="2"/>
        <v>101.31947214368053</v>
      </c>
    </row>
    <row r="27" spans="1:9">
      <c r="A27" s="522">
        <v>207</v>
      </c>
      <c r="B27" s="523" t="s">
        <v>91</v>
      </c>
      <c r="C27" s="478">
        <v>704806</v>
      </c>
      <c r="D27" s="479">
        <v>728985</v>
      </c>
      <c r="E27" s="524">
        <f t="shared" si="2"/>
        <v>103.43058941041932</v>
      </c>
    </row>
    <row r="28" spans="1:9">
      <c r="A28" s="522">
        <v>209</v>
      </c>
      <c r="B28" s="523" t="s">
        <v>92</v>
      </c>
      <c r="C28" s="478">
        <v>137669</v>
      </c>
      <c r="D28" s="479">
        <v>139570</v>
      </c>
      <c r="E28" s="524">
        <f t="shared" si="2"/>
        <v>101.38084826649427</v>
      </c>
    </row>
    <row r="29" spans="1:9">
      <c r="A29" s="522">
        <v>211</v>
      </c>
      <c r="B29" s="525" t="s">
        <v>99</v>
      </c>
      <c r="C29" s="478">
        <v>1205532</v>
      </c>
      <c r="D29" s="479">
        <v>1231300</v>
      </c>
      <c r="E29" s="524">
        <f t="shared" si="2"/>
        <v>102.13747955259586</v>
      </c>
    </row>
    <row r="30" spans="1:9">
      <c r="A30" s="526">
        <v>213</v>
      </c>
      <c r="B30" s="525" t="s">
        <v>93</v>
      </c>
      <c r="C30" s="478">
        <v>418300</v>
      </c>
      <c r="D30" s="479">
        <v>427700</v>
      </c>
      <c r="E30" s="527">
        <f t="shared" si="2"/>
        <v>102.24719101123596</v>
      </c>
    </row>
    <row r="31" spans="1:9" ht="13.5" thickBot="1">
      <c r="A31" s="528">
        <v>217</v>
      </c>
      <c r="B31" s="529" t="s">
        <v>141</v>
      </c>
      <c r="C31" s="530"/>
      <c r="D31" s="531"/>
      <c r="E31" s="532"/>
    </row>
    <row r="32" spans="1:9" ht="14.25" thickTop="1" thickBot="1">
      <c r="A32" s="533" t="s">
        <v>109</v>
      </c>
      <c r="B32" s="534"/>
      <c r="C32" s="535">
        <f>SUM(C25:C31)</f>
        <v>4319760</v>
      </c>
      <c r="D32" s="535">
        <f>SUM(D25:D30)</f>
        <v>4423639</v>
      </c>
      <c r="E32" s="536">
        <f t="shared" si="2"/>
        <v>102.4047400781525</v>
      </c>
    </row>
    <row r="33" spans="1:5" ht="14.25" thickTop="1" thickBot="1">
      <c r="A33" s="533" t="s">
        <v>100</v>
      </c>
      <c r="B33" s="534"/>
      <c r="C33" s="535">
        <f>SUM(C32,C24)</f>
        <v>10404269</v>
      </c>
      <c r="D33" s="535">
        <f>SUM(D32,D24)</f>
        <v>10389639</v>
      </c>
      <c r="E33" s="536">
        <f t="shared" si="2"/>
        <v>99.859384642976849</v>
      </c>
    </row>
    <row r="34" spans="1:5" ht="14.25" thickTop="1" thickBot="1">
      <c r="A34" s="514" t="s">
        <v>102</v>
      </c>
      <c r="B34" s="579"/>
      <c r="C34" s="517"/>
      <c r="D34" s="517"/>
      <c r="E34" s="518"/>
    </row>
    <row r="35" spans="1:5" ht="13.5" thickTop="1">
      <c r="A35" s="519">
        <v>111</v>
      </c>
      <c r="B35" s="539" t="s">
        <v>89</v>
      </c>
      <c r="C35" s="540">
        <f t="shared" ref="C35:D41" si="3">ROUND((C13/C24*1000),0)</f>
        <v>103</v>
      </c>
      <c r="D35" s="540">
        <f t="shared" si="3"/>
        <v>87</v>
      </c>
      <c r="E35" s="521">
        <f t="shared" si="2"/>
        <v>84.466019417475721</v>
      </c>
    </row>
    <row r="36" spans="1:5">
      <c r="A36" s="522">
        <v>201</v>
      </c>
      <c r="B36" s="537" t="s">
        <v>90</v>
      </c>
      <c r="C36" s="543">
        <f t="shared" si="3"/>
        <v>149</v>
      </c>
      <c r="D36" s="543">
        <f t="shared" si="3"/>
        <v>140</v>
      </c>
      <c r="E36" s="524">
        <f t="shared" si="2"/>
        <v>93.959731543624159</v>
      </c>
    </row>
    <row r="37" spans="1:5">
      <c r="A37" s="522">
        <v>205</v>
      </c>
      <c r="B37" s="565" t="s">
        <v>124</v>
      </c>
      <c r="C37" s="543">
        <f t="shared" si="3"/>
        <v>174</v>
      </c>
      <c r="D37" s="543">
        <f t="shared" si="3"/>
        <v>166</v>
      </c>
      <c r="E37" s="524">
        <f t="shared" si="2"/>
        <v>95.402298850574709</v>
      </c>
    </row>
    <row r="38" spans="1:5">
      <c r="A38" s="522">
        <v>207</v>
      </c>
      <c r="B38" s="537" t="s">
        <v>91</v>
      </c>
      <c r="C38" s="543">
        <f t="shared" si="3"/>
        <v>87</v>
      </c>
      <c r="D38" s="543">
        <f t="shared" si="3"/>
        <v>88</v>
      </c>
      <c r="E38" s="524">
        <f t="shared" si="2"/>
        <v>101.14942528735634</v>
      </c>
    </row>
    <row r="39" spans="1:5">
      <c r="A39" s="522">
        <v>209</v>
      </c>
      <c r="B39" s="537" t="s">
        <v>92</v>
      </c>
      <c r="C39" s="543">
        <f t="shared" si="3"/>
        <v>145</v>
      </c>
      <c r="D39" s="543">
        <f t="shared" si="3"/>
        <v>193</v>
      </c>
      <c r="E39" s="524">
        <f t="shared" si="2"/>
        <v>133.10344827586206</v>
      </c>
    </row>
    <row r="40" spans="1:5">
      <c r="A40" s="522">
        <v>211</v>
      </c>
      <c r="B40" s="565" t="s">
        <v>99</v>
      </c>
      <c r="C40" s="543">
        <f t="shared" si="3"/>
        <v>87</v>
      </c>
      <c r="D40" s="543">
        <f t="shared" si="3"/>
        <v>85</v>
      </c>
      <c r="E40" s="524">
        <f t="shared" si="2"/>
        <v>97.701149425287355</v>
      </c>
    </row>
    <row r="41" spans="1:5">
      <c r="A41" s="526">
        <v>213</v>
      </c>
      <c r="B41" s="565" t="s">
        <v>93</v>
      </c>
      <c r="C41" s="569">
        <f t="shared" si="3"/>
        <v>198</v>
      </c>
      <c r="D41" s="569">
        <f t="shared" si="3"/>
        <v>166</v>
      </c>
      <c r="E41" s="527">
        <f t="shared" si="2"/>
        <v>83.838383838383834</v>
      </c>
    </row>
    <row r="42" spans="1:5" ht="13.5" thickBot="1">
      <c r="A42" s="528">
        <v>217</v>
      </c>
      <c r="B42" s="570" t="s">
        <v>141</v>
      </c>
      <c r="C42" s="571"/>
      <c r="D42" s="571"/>
      <c r="E42" s="532"/>
    </row>
    <row r="43" spans="1:5" ht="14.25" thickTop="1" thickBot="1">
      <c r="A43" s="572" t="s">
        <v>109</v>
      </c>
      <c r="B43" s="573"/>
      <c r="C43" s="616">
        <f>ROUND((C21/C32*1000),0)</f>
        <v>133</v>
      </c>
      <c r="D43" s="616">
        <f>ROUND((D21/D32*1000),0)</f>
        <v>128</v>
      </c>
      <c r="E43" s="617">
        <f t="shared" si="2"/>
        <v>96.240601503759393</v>
      </c>
    </row>
    <row r="44" spans="1:5" ht="14.25" thickTop="1" thickBot="1">
      <c r="A44" s="575" t="s">
        <v>100</v>
      </c>
      <c r="B44" s="576"/>
      <c r="C44" s="618">
        <f>ROUND((C22/C33*1000),0)</f>
        <v>115</v>
      </c>
      <c r="D44" s="618">
        <f>ROUND((D22/D33*1000),0)</f>
        <v>104</v>
      </c>
      <c r="E44" s="619">
        <f t="shared" si="2"/>
        <v>90.434782608695656</v>
      </c>
    </row>
    <row r="45" spans="1:5" ht="13.5" thickTop="1">
      <c r="A45" s="596" t="s">
        <v>96</v>
      </c>
      <c r="B45" s="597" t="s">
        <v>8</v>
      </c>
      <c r="C45" s="596" t="s">
        <v>51</v>
      </c>
      <c r="D45" s="596" t="s">
        <v>50</v>
      </c>
      <c r="E45" s="596" t="s">
        <v>88</v>
      </c>
    </row>
    <row r="46" spans="1:5">
      <c r="A46" s="598" t="s">
        <v>97</v>
      </c>
      <c r="B46" s="557"/>
      <c r="C46" s="598" t="s">
        <v>79</v>
      </c>
      <c r="D46" s="598">
        <v>2014</v>
      </c>
      <c r="E46" s="598" t="s">
        <v>182</v>
      </c>
    </row>
    <row r="47" spans="1:5" ht="13.5" thickBot="1">
      <c r="A47" s="608"/>
      <c r="B47" s="609"/>
      <c r="C47" s="600">
        <v>2013</v>
      </c>
      <c r="D47" s="600"/>
      <c r="E47" s="600" t="s">
        <v>198</v>
      </c>
    </row>
    <row r="48" spans="1:5" ht="14.25" thickTop="1" thickBot="1">
      <c r="A48" s="601" t="s">
        <v>1</v>
      </c>
      <c r="B48" s="602" t="s">
        <v>110</v>
      </c>
      <c r="C48" s="604"/>
      <c r="D48" s="604"/>
      <c r="E48" s="605"/>
    </row>
    <row r="49" spans="1:11" ht="13.5" thickTop="1">
      <c r="A49" s="620"/>
      <c r="B49" s="520" t="s">
        <v>2</v>
      </c>
      <c r="C49" s="607"/>
      <c r="D49" s="607"/>
      <c r="E49" s="607"/>
      <c r="G49" s="76"/>
      <c r="H49" s="108"/>
      <c r="I49" s="108"/>
      <c r="J49" s="76"/>
      <c r="K49" s="76"/>
    </row>
    <row r="50" spans="1:11">
      <c r="A50" s="522">
        <v>111</v>
      </c>
      <c r="B50" s="537" t="s">
        <v>89</v>
      </c>
      <c r="C50" s="538">
        <v>400000</v>
      </c>
      <c r="D50" s="538">
        <v>300000</v>
      </c>
      <c r="E50" s="524">
        <f t="shared" ref="E50:E59" si="4">D50/C50*100</f>
        <v>75</v>
      </c>
      <c r="G50" s="76"/>
      <c r="H50" s="108"/>
      <c r="I50" s="108"/>
      <c r="J50" s="76"/>
      <c r="K50" s="76"/>
    </row>
    <row r="51" spans="1:11">
      <c r="A51" s="522">
        <v>201</v>
      </c>
      <c r="B51" s="537" t="s">
        <v>90</v>
      </c>
      <c r="C51" s="543">
        <v>63589</v>
      </c>
      <c r="D51" s="543">
        <v>63216</v>
      </c>
      <c r="E51" s="524">
        <f t="shared" si="4"/>
        <v>99.413420560159764</v>
      </c>
      <c r="G51" s="76"/>
      <c r="H51" s="108"/>
      <c r="I51" s="108"/>
      <c r="J51" s="76"/>
      <c r="K51" s="76"/>
    </row>
    <row r="52" spans="1:11">
      <c r="A52" s="522">
        <v>205</v>
      </c>
      <c r="B52" s="537" t="s">
        <v>124</v>
      </c>
      <c r="C52" s="543">
        <v>197848</v>
      </c>
      <c r="D52" s="543">
        <v>189875</v>
      </c>
      <c r="E52" s="524">
        <f t="shared" si="4"/>
        <v>95.970138692329471</v>
      </c>
      <c r="G52" s="76"/>
      <c r="H52" s="108"/>
      <c r="I52" s="108"/>
      <c r="J52" s="109"/>
      <c r="K52" s="76"/>
    </row>
    <row r="53" spans="1:11">
      <c r="A53" s="522">
        <v>207</v>
      </c>
      <c r="B53" s="537" t="s">
        <v>91</v>
      </c>
      <c r="C53" s="543">
        <v>51000</v>
      </c>
      <c r="D53" s="543">
        <v>57000</v>
      </c>
      <c r="E53" s="524">
        <f t="shared" si="4"/>
        <v>111.76470588235294</v>
      </c>
      <c r="G53" s="76"/>
      <c r="H53" s="108"/>
      <c r="I53" s="108"/>
      <c r="J53" s="76"/>
      <c r="K53" s="76"/>
    </row>
    <row r="54" spans="1:11">
      <c r="A54" s="522">
        <v>209</v>
      </c>
      <c r="B54" s="537" t="s">
        <v>92</v>
      </c>
      <c r="C54" s="543">
        <v>7510</v>
      </c>
      <c r="D54" s="543">
        <v>8550</v>
      </c>
      <c r="E54" s="524">
        <f t="shared" si="4"/>
        <v>113.84820239680427</v>
      </c>
      <c r="G54" s="76"/>
      <c r="H54" s="108"/>
      <c r="I54" s="108"/>
      <c r="J54" s="76"/>
      <c r="K54" s="76"/>
    </row>
    <row r="55" spans="1:11">
      <c r="A55" s="522">
        <v>211</v>
      </c>
      <c r="B55" s="565" t="s">
        <v>99</v>
      </c>
      <c r="C55" s="567">
        <v>76000</v>
      </c>
      <c r="D55" s="567">
        <v>72270</v>
      </c>
      <c r="E55" s="524">
        <f t="shared" si="4"/>
        <v>95.092105263157904</v>
      </c>
      <c r="G55" s="76"/>
      <c r="H55" s="108"/>
      <c r="I55" s="108"/>
      <c r="J55" s="76"/>
      <c r="K55" s="76"/>
    </row>
    <row r="56" spans="1:11">
      <c r="A56" s="526">
        <v>213</v>
      </c>
      <c r="B56" s="565" t="s">
        <v>93</v>
      </c>
      <c r="C56" s="569">
        <v>45450</v>
      </c>
      <c r="D56" s="569">
        <v>42750</v>
      </c>
      <c r="E56" s="527">
        <f t="shared" si="4"/>
        <v>94.059405940594047</v>
      </c>
      <c r="G56" s="76"/>
      <c r="H56" s="108"/>
      <c r="I56" s="108"/>
      <c r="J56" s="76"/>
      <c r="K56" s="76"/>
    </row>
    <row r="57" spans="1:11" ht="13.5" thickBot="1">
      <c r="A57" s="528">
        <v>217</v>
      </c>
      <c r="B57" s="570" t="s">
        <v>141</v>
      </c>
      <c r="C57" s="571"/>
      <c r="D57" s="571"/>
      <c r="E57" s="532"/>
      <c r="G57" s="76"/>
      <c r="H57" s="108"/>
      <c r="I57" s="108"/>
      <c r="J57" s="76"/>
      <c r="K57" s="76"/>
    </row>
    <row r="58" spans="1:11" ht="14.25" thickTop="1" thickBot="1">
      <c r="A58" s="572" t="s">
        <v>109</v>
      </c>
      <c r="B58" s="573"/>
      <c r="C58" s="535">
        <f>SUM(C51:C57)</f>
        <v>441397</v>
      </c>
      <c r="D58" s="535">
        <f>SUM(D51:D56)</f>
        <v>433661</v>
      </c>
      <c r="E58" s="574">
        <f t="shared" si="4"/>
        <v>98.247382741613549</v>
      </c>
      <c r="G58" s="76"/>
      <c r="H58" s="108"/>
      <c r="I58" s="108"/>
      <c r="J58" s="76"/>
      <c r="K58" s="76"/>
    </row>
    <row r="59" spans="1:11" ht="14.25" thickTop="1" thickBot="1">
      <c r="A59" s="575" t="s">
        <v>100</v>
      </c>
      <c r="B59" s="576"/>
      <c r="C59" s="577">
        <f>SUM(C50,C58)</f>
        <v>841397</v>
      </c>
      <c r="D59" s="577">
        <f>SUM(D50,D58)</f>
        <v>733661</v>
      </c>
      <c r="E59" s="578">
        <f t="shared" si="4"/>
        <v>87.195580683078262</v>
      </c>
      <c r="G59" s="76"/>
      <c r="H59" s="108"/>
      <c r="I59" s="108"/>
      <c r="J59" s="76"/>
      <c r="K59" s="76"/>
    </row>
    <row r="60" spans="1:11" ht="14.25" thickTop="1" thickBot="1">
      <c r="A60" s="514" t="s">
        <v>103</v>
      </c>
      <c r="B60" s="579"/>
      <c r="C60" s="517"/>
      <c r="D60" s="517"/>
      <c r="E60" s="518"/>
      <c r="G60" s="76"/>
      <c r="H60" s="108"/>
      <c r="I60" s="108"/>
      <c r="J60" s="76"/>
      <c r="K60" s="76"/>
    </row>
    <row r="61" spans="1:11" ht="13.5" thickTop="1">
      <c r="A61" s="519">
        <v>111</v>
      </c>
      <c r="B61" s="539" t="s">
        <v>89</v>
      </c>
      <c r="C61" s="540">
        <f t="shared" ref="C61:D67" si="5">ROUND((C50/C24*1000),0)</f>
        <v>66</v>
      </c>
      <c r="D61" s="540">
        <f t="shared" si="5"/>
        <v>50</v>
      </c>
      <c r="E61" s="521">
        <f>D61/C61*100</f>
        <v>75.757575757575751</v>
      </c>
      <c r="G61" s="76"/>
      <c r="H61" s="108"/>
      <c r="I61" s="108"/>
      <c r="J61" s="76"/>
      <c r="K61" s="76"/>
    </row>
    <row r="62" spans="1:11">
      <c r="A62" s="522">
        <v>201</v>
      </c>
      <c r="B62" s="537" t="s">
        <v>90</v>
      </c>
      <c r="C62" s="543">
        <f t="shared" si="5"/>
        <v>95</v>
      </c>
      <c r="D62" s="543">
        <f t="shared" si="5"/>
        <v>91</v>
      </c>
      <c r="E62" s="524">
        <f t="shared" ref="E62:E70" si="6">D62/C62*100</f>
        <v>95.78947368421052</v>
      </c>
      <c r="G62" s="76"/>
      <c r="H62" s="108"/>
      <c r="I62" s="108"/>
      <c r="J62" s="76"/>
      <c r="K62" s="76"/>
    </row>
    <row r="63" spans="1:11">
      <c r="A63" s="522">
        <v>205</v>
      </c>
      <c r="B63" s="565" t="s">
        <v>124</v>
      </c>
      <c r="C63" s="543">
        <f t="shared" si="5"/>
        <v>167</v>
      </c>
      <c r="D63" s="543">
        <f t="shared" si="5"/>
        <v>158</v>
      </c>
      <c r="E63" s="524">
        <f t="shared" si="6"/>
        <v>94.610778443113773</v>
      </c>
      <c r="G63" s="76"/>
      <c r="H63" s="108"/>
      <c r="I63" s="108"/>
      <c r="J63" s="76"/>
      <c r="K63" s="76"/>
    </row>
    <row r="64" spans="1:11">
      <c r="A64" s="522">
        <v>207</v>
      </c>
      <c r="B64" s="537" t="s">
        <v>91</v>
      </c>
      <c r="C64" s="543">
        <f t="shared" si="5"/>
        <v>72</v>
      </c>
      <c r="D64" s="543">
        <f t="shared" si="5"/>
        <v>78</v>
      </c>
      <c r="E64" s="524">
        <f t="shared" si="6"/>
        <v>108.33333333333333</v>
      </c>
      <c r="G64" s="76"/>
      <c r="H64" s="108"/>
      <c r="I64" s="108"/>
      <c r="J64" s="76"/>
      <c r="K64" s="76"/>
    </row>
    <row r="65" spans="1:11">
      <c r="A65" s="522">
        <v>209</v>
      </c>
      <c r="B65" s="537" t="s">
        <v>92</v>
      </c>
      <c r="C65" s="543">
        <f t="shared" si="5"/>
        <v>55</v>
      </c>
      <c r="D65" s="543">
        <f t="shared" si="5"/>
        <v>61</v>
      </c>
      <c r="E65" s="524">
        <f t="shared" si="6"/>
        <v>110.90909090909091</v>
      </c>
      <c r="G65" s="76"/>
      <c r="H65" s="108"/>
      <c r="I65" s="108"/>
      <c r="J65" s="76"/>
      <c r="K65" s="76"/>
    </row>
    <row r="66" spans="1:11">
      <c r="A66" s="522">
        <v>211</v>
      </c>
      <c r="B66" s="565" t="s">
        <v>99</v>
      </c>
      <c r="C66" s="543">
        <f t="shared" si="5"/>
        <v>63</v>
      </c>
      <c r="D66" s="543">
        <f t="shared" si="5"/>
        <v>59</v>
      </c>
      <c r="E66" s="524">
        <f t="shared" si="6"/>
        <v>93.650793650793645</v>
      </c>
      <c r="G66" s="76"/>
      <c r="H66" s="108"/>
      <c r="I66" s="108"/>
      <c r="J66" s="76"/>
      <c r="K66" s="76"/>
    </row>
    <row r="67" spans="1:11">
      <c r="A67" s="526">
        <v>213</v>
      </c>
      <c r="B67" s="565" t="s">
        <v>93</v>
      </c>
      <c r="C67" s="569">
        <f t="shared" si="5"/>
        <v>109</v>
      </c>
      <c r="D67" s="569">
        <f t="shared" si="5"/>
        <v>100</v>
      </c>
      <c r="E67" s="527">
        <f t="shared" si="6"/>
        <v>91.743119266055047</v>
      </c>
      <c r="G67" s="76"/>
      <c r="H67" s="108"/>
      <c r="I67" s="108"/>
      <c r="J67" s="76"/>
      <c r="K67" s="76"/>
    </row>
    <row r="68" spans="1:11" ht="13.5" thickBot="1">
      <c r="A68" s="528">
        <v>217</v>
      </c>
      <c r="B68" s="570" t="s">
        <v>141</v>
      </c>
      <c r="C68" s="571"/>
      <c r="D68" s="571"/>
      <c r="E68" s="532"/>
      <c r="G68" s="76"/>
      <c r="H68" s="108"/>
      <c r="I68" s="108"/>
      <c r="J68" s="76"/>
      <c r="K68" s="76"/>
    </row>
    <row r="69" spans="1:11" ht="14.25" thickTop="1" thickBot="1">
      <c r="A69" s="580" t="s">
        <v>109</v>
      </c>
      <c r="B69" s="581"/>
      <c r="C69" s="582">
        <f>ROUND((C58/C32*1000),0)</f>
        <v>102</v>
      </c>
      <c r="D69" s="582">
        <f>ROUND((D58/D32*1000),0)</f>
        <v>98</v>
      </c>
      <c r="E69" s="583">
        <f t="shared" si="6"/>
        <v>96.078431372549019</v>
      </c>
      <c r="G69" s="76"/>
      <c r="H69" s="108"/>
      <c r="I69" s="108"/>
      <c r="J69" s="76"/>
      <c r="K69" s="76"/>
    </row>
    <row r="70" spans="1:11" ht="14.25" thickTop="1" thickBot="1">
      <c r="A70" s="572" t="s">
        <v>100</v>
      </c>
      <c r="B70" s="584"/>
      <c r="C70" s="582">
        <f>ROUND((C59/C33*1000),0)</f>
        <v>81</v>
      </c>
      <c r="D70" s="582">
        <f>ROUND((D59/D33*1000),0)</f>
        <v>71</v>
      </c>
      <c r="E70" s="585">
        <f t="shared" si="6"/>
        <v>87.654320987654316</v>
      </c>
      <c r="G70" s="76"/>
      <c r="H70" s="108"/>
      <c r="I70" s="108"/>
      <c r="J70" s="76"/>
      <c r="K70" s="76"/>
    </row>
    <row r="71" spans="1:11" ht="14.25" thickTop="1" thickBot="1">
      <c r="A71" s="586" t="s">
        <v>3</v>
      </c>
      <c r="B71" s="579" t="s">
        <v>104</v>
      </c>
      <c r="C71" s="516"/>
      <c r="D71" s="516"/>
      <c r="E71" s="518"/>
      <c r="G71" s="76"/>
      <c r="H71" s="108"/>
      <c r="I71" s="108"/>
      <c r="J71" s="76"/>
      <c r="K71" s="76"/>
    </row>
    <row r="72" spans="1:11" ht="13.5" thickTop="1">
      <c r="A72" s="587"/>
      <c r="B72" s="588" t="s">
        <v>2</v>
      </c>
      <c r="C72" s="589"/>
      <c r="D72" s="589"/>
      <c r="E72" s="590"/>
      <c r="G72" s="76"/>
      <c r="H72" s="108"/>
      <c r="I72" s="108"/>
      <c r="J72" s="76"/>
      <c r="K72" s="76"/>
    </row>
    <row r="73" spans="1:11">
      <c r="A73" s="522">
        <v>111</v>
      </c>
      <c r="B73" s="541" t="s">
        <v>89</v>
      </c>
      <c r="C73" s="538">
        <v>100000</v>
      </c>
      <c r="D73" s="538">
        <v>100000</v>
      </c>
      <c r="E73" s="524">
        <f t="shared" ref="E73:E82" si="7">D73/C73*100</f>
        <v>100</v>
      </c>
      <c r="G73" s="76"/>
      <c r="H73" s="108"/>
      <c r="I73" s="108"/>
      <c r="J73" s="76"/>
      <c r="K73" s="76"/>
    </row>
    <row r="74" spans="1:11">
      <c r="A74" s="522">
        <v>201</v>
      </c>
      <c r="B74" s="541" t="s">
        <v>90</v>
      </c>
      <c r="C74" s="543">
        <v>18962</v>
      </c>
      <c r="D74" s="543">
        <v>15784</v>
      </c>
      <c r="E74" s="524">
        <f t="shared" si="7"/>
        <v>83.24016453960553</v>
      </c>
      <c r="G74" s="76"/>
      <c r="H74" s="108"/>
      <c r="I74" s="108"/>
      <c r="J74" s="76"/>
      <c r="K74" s="76"/>
    </row>
    <row r="75" spans="1:11">
      <c r="A75" s="522">
        <v>205</v>
      </c>
      <c r="B75" s="564" t="s">
        <v>124</v>
      </c>
      <c r="C75" s="543">
        <v>9041</v>
      </c>
      <c r="D75" s="543">
        <v>10125</v>
      </c>
      <c r="E75" s="524">
        <f t="shared" si="7"/>
        <v>111.98982413449841</v>
      </c>
      <c r="G75" s="76"/>
      <c r="H75" s="108"/>
      <c r="I75" s="108"/>
      <c r="J75" s="109"/>
      <c r="K75" s="76"/>
    </row>
    <row r="76" spans="1:11">
      <c r="A76" s="522">
        <v>207</v>
      </c>
      <c r="B76" s="541" t="s">
        <v>91</v>
      </c>
      <c r="C76" s="543">
        <v>6500</v>
      </c>
      <c r="D76" s="543">
        <v>6500</v>
      </c>
      <c r="E76" s="524">
        <f t="shared" si="7"/>
        <v>100</v>
      </c>
      <c r="G76" s="76"/>
      <c r="H76" s="108"/>
      <c r="I76" s="108"/>
      <c r="J76" s="76"/>
      <c r="K76" s="76"/>
    </row>
    <row r="77" spans="1:11">
      <c r="A77" s="522">
        <v>209</v>
      </c>
      <c r="B77" s="541" t="s">
        <v>92</v>
      </c>
      <c r="C77" s="543">
        <v>930</v>
      </c>
      <c r="D77" s="543">
        <v>2000</v>
      </c>
      <c r="E77" s="524">
        <f t="shared" si="7"/>
        <v>215.05376344086019</v>
      </c>
      <c r="G77" s="76"/>
      <c r="H77" s="108"/>
      <c r="I77" s="108"/>
      <c r="J77" s="76"/>
      <c r="K77" s="76"/>
    </row>
    <row r="78" spans="1:11">
      <c r="A78" s="522">
        <v>211</v>
      </c>
      <c r="B78" s="564" t="s">
        <v>99</v>
      </c>
      <c r="C78" s="568">
        <v>29100</v>
      </c>
      <c r="D78" s="568">
        <v>30325</v>
      </c>
      <c r="E78" s="524">
        <f t="shared" si="7"/>
        <v>104.20962199312716</v>
      </c>
      <c r="G78" s="76"/>
      <c r="H78" s="108"/>
      <c r="I78" s="108"/>
      <c r="J78" s="76"/>
      <c r="K78" s="76"/>
    </row>
    <row r="79" spans="1:11">
      <c r="A79" s="526">
        <v>213</v>
      </c>
      <c r="B79" s="564" t="s">
        <v>93</v>
      </c>
      <c r="C79" s="569">
        <v>10461</v>
      </c>
      <c r="D79" s="569">
        <v>9650</v>
      </c>
      <c r="E79" s="527">
        <f t="shared" si="7"/>
        <v>92.247395086511801</v>
      </c>
      <c r="G79" s="76"/>
      <c r="H79" s="108"/>
      <c r="I79" s="108"/>
      <c r="J79" s="76"/>
      <c r="K79" s="76"/>
    </row>
    <row r="80" spans="1:11" ht="13.5" thickBot="1">
      <c r="A80" s="528">
        <v>217</v>
      </c>
      <c r="B80" s="570" t="s">
        <v>141</v>
      </c>
      <c r="C80" s="571"/>
      <c r="D80" s="571"/>
      <c r="E80" s="532"/>
      <c r="G80" s="76"/>
      <c r="H80" s="108"/>
      <c r="I80" s="108"/>
      <c r="J80" s="76"/>
      <c r="K80" s="76"/>
    </row>
    <row r="81" spans="1:11" ht="14.25" thickTop="1" thickBot="1">
      <c r="A81" s="591" t="s">
        <v>109</v>
      </c>
      <c r="B81" s="592"/>
      <c r="C81" s="593">
        <f>SUM(C74:C80)</f>
        <v>74994</v>
      </c>
      <c r="D81" s="593">
        <f>SUM(D74:D79)</f>
        <v>74384</v>
      </c>
      <c r="E81" s="594">
        <f t="shared" si="7"/>
        <v>99.186601594794254</v>
      </c>
      <c r="G81" s="76"/>
      <c r="H81" s="108"/>
      <c r="I81" s="108"/>
      <c r="J81" s="76"/>
      <c r="K81" s="76"/>
    </row>
    <row r="82" spans="1:11" ht="14.25" thickTop="1" thickBot="1">
      <c r="A82" s="572" t="s">
        <v>100</v>
      </c>
      <c r="B82" s="573"/>
      <c r="C82" s="535">
        <f>SUM(C81,C73)</f>
        <v>174994</v>
      </c>
      <c r="D82" s="535">
        <f>SUM(D81,D73)</f>
        <v>174384</v>
      </c>
      <c r="E82" s="594">
        <f t="shared" si="7"/>
        <v>99.6514166199984</v>
      </c>
      <c r="G82" s="76"/>
      <c r="H82" s="108"/>
      <c r="I82" s="108"/>
      <c r="J82" s="76"/>
      <c r="K82" s="76"/>
    </row>
    <row r="83" spans="1:11" ht="14.25" thickTop="1" thickBot="1">
      <c r="A83" s="514" t="s">
        <v>105</v>
      </c>
      <c r="B83" s="579"/>
      <c r="C83" s="517"/>
      <c r="D83" s="517"/>
      <c r="E83" s="518"/>
      <c r="G83" s="76"/>
      <c r="H83" s="108"/>
      <c r="I83" s="108"/>
      <c r="J83" s="76"/>
      <c r="K83" s="76"/>
    </row>
    <row r="84" spans="1:11" ht="13.5" thickTop="1">
      <c r="A84" s="519">
        <v>111</v>
      </c>
      <c r="B84" s="539" t="s">
        <v>89</v>
      </c>
      <c r="C84" s="540">
        <f t="shared" ref="C84:D90" si="8">ROUND((C73/C24*1000),0)</f>
        <v>16</v>
      </c>
      <c r="D84" s="540">
        <f t="shared" si="8"/>
        <v>17</v>
      </c>
      <c r="E84" s="521">
        <f>D84/C84*100</f>
        <v>106.25</v>
      </c>
      <c r="G84" s="76"/>
      <c r="H84" s="108"/>
      <c r="I84" s="108"/>
      <c r="J84" s="76"/>
      <c r="K84" s="76"/>
    </row>
    <row r="85" spans="1:11">
      <c r="A85" s="522">
        <v>201</v>
      </c>
      <c r="B85" s="537" t="s">
        <v>90</v>
      </c>
      <c r="C85" s="543">
        <f t="shared" si="8"/>
        <v>28</v>
      </c>
      <c r="D85" s="543">
        <f t="shared" si="8"/>
        <v>23</v>
      </c>
      <c r="E85" s="524">
        <f>D85/C85*100</f>
        <v>82.142857142857139</v>
      </c>
      <c r="G85" s="76"/>
      <c r="H85" s="108"/>
      <c r="I85" s="108"/>
      <c r="J85" s="76"/>
      <c r="K85" s="76"/>
    </row>
    <row r="86" spans="1:11">
      <c r="A86" s="522">
        <v>205</v>
      </c>
      <c r="B86" s="565" t="s">
        <v>124</v>
      </c>
      <c r="C86" s="543">
        <f t="shared" si="8"/>
        <v>8</v>
      </c>
      <c r="D86" s="543">
        <f t="shared" si="8"/>
        <v>8</v>
      </c>
      <c r="E86" s="524">
        <f t="shared" ref="E86:E93" si="9">D86/C86*100</f>
        <v>100</v>
      </c>
      <c r="G86" s="76"/>
      <c r="H86" s="108"/>
      <c r="I86" s="108"/>
      <c r="J86" s="76"/>
      <c r="K86" s="76"/>
    </row>
    <row r="87" spans="1:11">
      <c r="A87" s="522">
        <v>207</v>
      </c>
      <c r="B87" s="537" t="s">
        <v>91</v>
      </c>
      <c r="C87" s="543">
        <f t="shared" si="8"/>
        <v>9</v>
      </c>
      <c r="D87" s="543">
        <f t="shared" si="8"/>
        <v>9</v>
      </c>
      <c r="E87" s="524">
        <f t="shared" si="9"/>
        <v>100</v>
      </c>
      <c r="G87" s="76"/>
      <c r="H87" s="108"/>
      <c r="I87" s="108"/>
      <c r="J87" s="76"/>
      <c r="K87" s="76"/>
    </row>
    <row r="88" spans="1:11">
      <c r="A88" s="522">
        <v>209</v>
      </c>
      <c r="B88" s="537" t="s">
        <v>92</v>
      </c>
      <c r="C88" s="543">
        <f t="shared" si="8"/>
        <v>7</v>
      </c>
      <c r="D88" s="543">
        <f t="shared" si="8"/>
        <v>14</v>
      </c>
      <c r="E88" s="524">
        <f t="shared" si="9"/>
        <v>200</v>
      </c>
      <c r="G88" s="76"/>
      <c r="H88" s="108"/>
      <c r="I88" s="108"/>
      <c r="J88" s="76"/>
      <c r="K88" s="76"/>
    </row>
    <row r="89" spans="1:11">
      <c r="A89" s="522">
        <v>211</v>
      </c>
      <c r="B89" s="565" t="s">
        <v>99</v>
      </c>
      <c r="C89" s="543">
        <f t="shared" si="8"/>
        <v>24</v>
      </c>
      <c r="D89" s="543">
        <f t="shared" si="8"/>
        <v>25</v>
      </c>
      <c r="E89" s="524">
        <f t="shared" si="9"/>
        <v>104.16666666666667</v>
      </c>
      <c r="G89" s="76"/>
      <c r="H89" s="108"/>
      <c r="I89" s="108"/>
      <c r="J89" s="76"/>
      <c r="K89" s="76"/>
    </row>
    <row r="90" spans="1:11">
      <c r="A90" s="526">
        <v>213</v>
      </c>
      <c r="B90" s="565" t="s">
        <v>93</v>
      </c>
      <c r="C90" s="569">
        <f t="shared" si="8"/>
        <v>25</v>
      </c>
      <c r="D90" s="569">
        <f t="shared" si="8"/>
        <v>23</v>
      </c>
      <c r="E90" s="527">
        <f t="shared" si="9"/>
        <v>92</v>
      </c>
      <c r="G90" s="76"/>
      <c r="H90" s="108"/>
      <c r="I90" s="108"/>
      <c r="J90" s="76"/>
      <c r="K90" s="76"/>
    </row>
    <row r="91" spans="1:11" ht="13.5" thickBot="1">
      <c r="A91" s="528">
        <v>217</v>
      </c>
      <c r="B91" s="570" t="s">
        <v>141</v>
      </c>
      <c r="C91" s="571"/>
      <c r="D91" s="571"/>
      <c r="E91" s="532"/>
      <c r="G91" s="76"/>
      <c r="H91" s="108"/>
      <c r="I91" s="108"/>
      <c r="J91" s="76"/>
      <c r="K91" s="76"/>
    </row>
    <row r="92" spans="1:11" ht="14.25" thickTop="1" thickBot="1">
      <c r="A92" s="591" t="s">
        <v>109</v>
      </c>
      <c r="B92" s="592"/>
      <c r="C92" s="582">
        <f>ROUND((C81/C32*1000),0)</f>
        <v>17</v>
      </c>
      <c r="D92" s="582">
        <f>ROUND((D81/D32*1000),0)</f>
        <v>17</v>
      </c>
      <c r="E92" s="583">
        <f t="shared" si="9"/>
        <v>100</v>
      </c>
      <c r="G92" s="76"/>
      <c r="H92" s="108"/>
      <c r="I92" s="108"/>
      <c r="J92" s="76"/>
      <c r="K92" s="76"/>
    </row>
    <row r="93" spans="1:11" ht="14.25" thickTop="1" thickBot="1">
      <c r="A93" s="572" t="s">
        <v>100</v>
      </c>
      <c r="B93" s="584"/>
      <c r="C93" s="595">
        <f>ROUND((C82/C33*1000),0)</f>
        <v>17</v>
      </c>
      <c r="D93" s="595">
        <f>ROUND((D82/D33*1000),0)</f>
        <v>17</v>
      </c>
      <c r="E93" s="583">
        <f t="shared" si="9"/>
        <v>100</v>
      </c>
      <c r="G93" s="76"/>
      <c r="H93" s="108"/>
      <c r="I93" s="108"/>
      <c r="J93" s="76"/>
      <c r="K93" s="76"/>
    </row>
    <row r="94" spans="1:11" ht="13.5" thickTop="1">
      <c r="A94" s="596" t="s">
        <v>96</v>
      </c>
      <c r="B94" s="597" t="s">
        <v>8</v>
      </c>
      <c r="C94" s="596" t="s">
        <v>51</v>
      </c>
      <c r="D94" s="596" t="s">
        <v>50</v>
      </c>
      <c r="E94" s="596" t="s">
        <v>88</v>
      </c>
      <c r="G94" s="76"/>
      <c r="H94" s="108"/>
      <c r="I94" s="108"/>
      <c r="J94" s="76"/>
      <c r="K94" s="76"/>
    </row>
    <row r="95" spans="1:11">
      <c r="A95" s="598" t="s">
        <v>97</v>
      </c>
      <c r="B95" s="557"/>
      <c r="C95" s="598" t="s">
        <v>79</v>
      </c>
      <c r="D95" s="598">
        <v>2014</v>
      </c>
      <c r="E95" s="598" t="s">
        <v>182</v>
      </c>
      <c r="G95" s="76"/>
      <c r="H95" s="108"/>
      <c r="I95" s="108"/>
      <c r="J95" s="76"/>
      <c r="K95" s="76"/>
    </row>
    <row r="96" spans="1:11" ht="13.5" thickBot="1">
      <c r="A96" s="599"/>
      <c r="B96" s="108"/>
      <c r="C96" s="600">
        <v>2013</v>
      </c>
      <c r="D96" s="600"/>
      <c r="E96" s="600" t="s">
        <v>198</v>
      </c>
      <c r="G96" s="76"/>
      <c r="H96" s="108"/>
      <c r="I96" s="108"/>
      <c r="J96" s="76"/>
      <c r="K96" s="76"/>
    </row>
    <row r="97" spans="1:11" ht="14.25" thickTop="1" thickBot="1">
      <c r="A97" s="601" t="s">
        <v>85</v>
      </c>
      <c r="B97" s="602" t="s">
        <v>111</v>
      </c>
      <c r="C97" s="603"/>
      <c r="D97" s="604"/>
      <c r="E97" s="605"/>
      <c r="G97" s="76"/>
      <c r="H97" s="108"/>
      <c r="I97" s="108"/>
      <c r="J97" s="76"/>
      <c r="K97" s="76"/>
    </row>
    <row r="98" spans="1:11" ht="13.5" thickTop="1">
      <c r="A98" s="606"/>
      <c r="B98" s="606" t="s">
        <v>2</v>
      </c>
      <c r="C98" s="607"/>
      <c r="D98" s="607"/>
      <c r="E98" s="607"/>
      <c r="G98" s="76"/>
      <c r="H98" s="108"/>
      <c r="I98" s="108"/>
      <c r="J98" s="76"/>
      <c r="K98" s="76"/>
    </row>
    <row r="99" spans="1:11">
      <c r="A99" s="522">
        <v>111</v>
      </c>
      <c r="B99" s="537" t="s">
        <v>89</v>
      </c>
      <c r="C99" s="538">
        <v>125000</v>
      </c>
      <c r="D99" s="538">
        <v>120000</v>
      </c>
      <c r="E99" s="524">
        <f t="shared" ref="E99:E109" si="10">D99/C99*100</f>
        <v>96</v>
      </c>
      <c r="G99" s="76"/>
      <c r="H99" s="108"/>
      <c r="I99" s="108"/>
      <c r="J99" s="76"/>
      <c r="K99" s="76"/>
    </row>
    <row r="100" spans="1:11">
      <c r="A100" s="522">
        <v>201</v>
      </c>
      <c r="B100" s="537" t="s">
        <v>90</v>
      </c>
      <c r="C100" s="543">
        <v>5057</v>
      </c>
      <c r="D100" s="543">
        <v>6000</v>
      </c>
      <c r="E100" s="524">
        <f t="shared" si="10"/>
        <v>118.64741941862763</v>
      </c>
      <c r="G100" s="76"/>
      <c r="H100" s="108"/>
      <c r="I100" s="108"/>
      <c r="J100" s="76"/>
      <c r="K100" s="76"/>
    </row>
    <row r="101" spans="1:11">
      <c r="A101" s="522">
        <v>205</v>
      </c>
      <c r="B101" s="565" t="s">
        <v>122</v>
      </c>
      <c r="C101" s="543">
        <v>0</v>
      </c>
      <c r="D101" s="543">
        <v>0</v>
      </c>
      <c r="E101" s="524"/>
      <c r="G101" s="76"/>
      <c r="H101" s="108"/>
      <c r="I101" s="108"/>
      <c r="J101" s="109"/>
      <c r="K101" s="76"/>
    </row>
    <row r="102" spans="1:11">
      <c r="A102" s="522">
        <v>207</v>
      </c>
      <c r="B102" s="537" t="s">
        <v>91</v>
      </c>
      <c r="C102" s="543">
        <v>3500</v>
      </c>
      <c r="D102" s="543">
        <v>1000</v>
      </c>
      <c r="E102" s="524">
        <f t="shared" si="10"/>
        <v>28.571428571428569</v>
      </c>
      <c r="G102" s="76"/>
      <c r="H102" s="108"/>
      <c r="I102" s="108"/>
      <c r="J102" s="76"/>
      <c r="K102" s="76"/>
    </row>
    <row r="103" spans="1:11">
      <c r="A103" s="522">
        <v>209</v>
      </c>
      <c r="B103" s="537" t="s">
        <v>92</v>
      </c>
      <c r="C103" s="543">
        <v>11560</v>
      </c>
      <c r="D103" s="543">
        <v>16450</v>
      </c>
      <c r="E103" s="524">
        <f t="shared" si="10"/>
        <v>142.30103806228374</v>
      </c>
      <c r="G103" s="76"/>
      <c r="H103" s="108"/>
      <c r="I103" s="108"/>
      <c r="J103" s="76"/>
      <c r="K103" s="76"/>
    </row>
    <row r="104" spans="1:11">
      <c r="A104" s="522">
        <v>211</v>
      </c>
      <c r="B104" s="565" t="s">
        <v>99</v>
      </c>
      <c r="C104" s="568">
        <v>0</v>
      </c>
      <c r="D104" s="568">
        <v>2500</v>
      </c>
      <c r="E104" s="524"/>
      <c r="G104" s="76"/>
      <c r="H104" s="108"/>
      <c r="I104" s="108"/>
      <c r="J104" s="76"/>
      <c r="K104" s="76"/>
    </row>
    <row r="105" spans="1:11">
      <c r="A105" s="526">
        <v>213</v>
      </c>
      <c r="B105" s="565" t="s">
        <v>93</v>
      </c>
      <c r="C105" s="569">
        <v>26750</v>
      </c>
      <c r="D105" s="569">
        <v>18700</v>
      </c>
      <c r="E105" s="527">
        <f t="shared" si="10"/>
        <v>69.90654205607477</v>
      </c>
      <c r="F105" s="279"/>
      <c r="G105" s="76"/>
      <c r="H105" s="108"/>
      <c r="I105" s="108"/>
      <c r="J105" s="76"/>
      <c r="K105" s="76"/>
    </row>
    <row r="106" spans="1:11" ht="13.5" thickBot="1">
      <c r="A106" s="528">
        <v>217</v>
      </c>
      <c r="B106" s="570" t="s">
        <v>141</v>
      </c>
      <c r="C106" s="571"/>
      <c r="D106" s="571"/>
      <c r="E106" s="532"/>
      <c r="F106" s="279"/>
      <c r="G106" s="76"/>
      <c r="H106" s="108"/>
      <c r="I106" s="108"/>
      <c r="J106" s="76"/>
      <c r="K106" s="76"/>
    </row>
    <row r="107" spans="1:11" ht="14.25" thickTop="1" thickBot="1">
      <c r="A107" s="591" t="s">
        <v>109</v>
      </c>
      <c r="B107" s="592"/>
      <c r="C107" s="593">
        <f>SUM(C100:C106)</f>
        <v>46867</v>
      </c>
      <c r="D107" s="593">
        <f>SUM(D100:D105)</f>
        <v>44650</v>
      </c>
      <c r="E107" s="594">
        <f t="shared" si="10"/>
        <v>95.269592677150243</v>
      </c>
      <c r="F107" s="279"/>
      <c r="G107" s="76"/>
      <c r="H107" s="108"/>
      <c r="I107" s="108"/>
      <c r="J107" s="76"/>
      <c r="K107" s="76"/>
    </row>
    <row r="108" spans="1:11" ht="14.25" thickTop="1" thickBot="1">
      <c r="A108" s="572" t="s">
        <v>100</v>
      </c>
      <c r="B108" s="573"/>
      <c r="C108" s="535">
        <f>SUM(C107,C99)</f>
        <v>171867</v>
      </c>
      <c r="D108" s="535">
        <f>SUM(D107,D99)</f>
        <v>164650</v>
      </c>
      <c r="E108" s="594">
        <f t="shared" si="10"/>
        <v>95.800822729203389</v>
      </c>
      <c r="F108" s="279"/>
      <c r="G108" s="76"/>
      <c r="H108" s="108"/>
      <c r="I108" s="108"/>
      <c r="J108" s="76"/>
      <c r="K108" s="76"/>
    </row>
    <row r="109" spans="1:11" ht="32.25" customHeight="1" thickTop="1" thickBot="1">
      <c r="A109" s="545" t="s">
        <v>4</v>
      </c>
      <c r="B109" s="546" t="s">
        <v>106</v>
      </c>
      <c r="C109" s="535">
        <f>SUM(C112:C113)</f>
        <v>11820</v>
      </c>
      <c r="D109" s="535">
        <f>SUM(D112:D113)</f>
        <v>12200</v>
      </c>
      <c r="E109" s="536">
        <f t="shared" si="10"/>
        <v>103.21489001692048</v>
      </c>
      <c r="G109" s="76"/>
      <c r="H109" s="108"/>
      <c r="I109" s="108"/>
      <c r="J109" s="76"/>
      <c r="K109" s="76"/>
    </row>
    <row r="110" spans="1:11" ht="14.25" thickTop="1" thickBot="1">
      <c r="A110" s="547"/>
      <c r="B110" s="548" t="s">
        <v>2</v>
      </c>
      <c r="C110" s="549"/>
      <c r="D110" s="550"/>
      <c r="E110" s="551"/>
      <c r="G110" s="76"/>
      <c r="H110" s="108"/>
      <c r="I110" s="108"/>
      <c r="J110" s="76"/>
      <c r="K110" s="76"/>
    </row>
    <row r="111" spans="1:11" ht="14.25" thickTop="1" thickBot="1">
      <c r="A111" s="552">
        <v>201</v>
      </c>
      <c r="B111" s="553" t="s">
        <v>90</v>
      </c>
      <c r="C111" s="554"/>
      <c r="D111" s="555"/>
      <c r="E111" s="556"/>
      <c r="G111" s="76"/>
      <c r="H111" s="108"/>
      <c r="I111" s="108"/>
      <c r="J111" s="76"/>
      <c r="K111" s="76"/>
    </row>
    <row r="112" spans="1:11" ht="13.5" thickTop="1">
      <c r="A112" s="557"/>
      <c r="B112" s="558" t="s">
        <v>126</v>
      </c>
      <c r="C112" s="559">
        <v>6320</v>
      </c>
      <c r="D112" s="559">
        <v>6400</v>
      </c>
      <c r="E112" s="560">
        <f>D112/C112*100</f>
        <v>101.26582278481013</v>
      </c>
      <c r="G112" s="76"/>
      <c r="H112" s="108"/>
      <c r="I112" s="108"/>
      <c r="J112" s="76"/>
      <c r="K112" s="76"/>
    </row>
    <row r="113" spans="1:11" ht="13.5" thickBot="1">
      <c r="A113" s="557"/>
      <c r="B113" s="561" t="s">
        <v>107</v>
      </c>
      <c r="C113" s="562">
        <v>5500</v>
      </c>
      <c r="D113" s="562">
        <v>5800</v>
      </c>
      <c r="E113" s="563">
        <f>D113/C113*100</f>
        <v>105.45454545454544</v>
      </c>
      <c r="G113" s="76"/>
      <c r="H113" s="76"/>
      <c r="I113" s="76"/>
      <c r="J113" s="76"/>
      <c r="K113" s="76"/>
    </row>
    <row r="114" spans="1:11" ht="13.5" thickTop="1">
      <c r="A114" s="82"/>
      <c r="B114" s="621" t="s">
        <v>112</v>
      </c>
      <c r="C114" s="108"/>
      <c r="D114" s="108"/>
      <c r="E114" s="108"/>
      <c r="F114" s="279"/>
    </row>
    <row r="115" spans="1:11">
      <c r="A115" s="82"/>
      <c r="B115" s="621" t="s">
        <v>186</v>
      </c>
      <c r="C115" s="108"/>
      <c r="D115" s="108"/>
      <c r="E115" s="108"/>
      <c r="F115" s="279"/>
    </row>
    <row r="116" spans="1:11">
      <c r="A116" s="82"/>
      <c r="B116" s="622"/>
      <c r="C116" s="108"/>
      <c r="D116" s="108"/>
      <c r="E116" s="108"/>
      <c r="F116" s="279"/>
    </row>
    <row r="117" spans="1:11" ht="12.75" customHeight="1">
      <c r="A117" s="623"/>
      <c r="B117" s="280" t="s">
        <v>199</v>
      </c>
      <c r="C117" s="108"/>
      <c r="D117" s="108"/>
      <c r="E117" s="108"/>
      <c r="F117" s="279"/>
    </row>
    <row r="118" spans="1:11">
      <c r="A118" s="623"/>
      <c r="B118" s="280"/>
      <c r="C118" s="108"/>
      <c r="D118" s="108"/>
      <c r="E118" s="108"/>
      <c r="F118" s="279"/>
    </row>
    <row r="119" spans="1:11">
      <c r="A119" s="279"/>
      <c r="B119" s="624"/>
      <c r="C119" s="279"/>
      <c r="D119" s="279"/>
      <c r="E119" s="108"/>
      <c r="F119" s="279"/>
    </row>
    <row r="120" spans="1:11">
      <c r="A120" s="279"/>
      <c r="B120" s="625"/>
      <c r="C120" s="279"/>
      <c r="D120" s="279"/>
      <c r="E120" s="279"/>
      <c r="F120" s="279"/>
    </row>
    <row r="121" spans="1:11">
      <c r="B121" s="280" t="s">
        <v>143</v>
      </c>
      <c r="C121" s="279"/>
      <c r="D121" s="279"/>
    </row>
  </sheetData>
  <protectedRanges>
    <protectedRange sqref="C55:D55" name="Oblast1"/>
    <protectedRange sqref="C78:D78" name="Oblast1_1"/>
    <protectedRange sqref="C104:D104" name="Oblast1_2"/>
    <protectedRange sqref="C29:D29" name="Oblast1_3"/>
  </protectedRanges>
  <phoneticPr fontId="14" type="noConversion"/>
  <pageMargins left="1.69" right="0.78740157499999996" top="0.24" bottom="0.24" header="0.17" footer="0.17"/>
  <pageSetup paperSize="9" scale="80" orientation="landscape" r:id="rId1"/>
  <headerFooter alignWithMargins="0">
    <oddHeader>&amp;R&amp;"Arial CE,Tučné"Tabulka č. 4c</oddHeader>
    <oddFooter>&amp;L&amp;"Arial CE,Tučné"Ministerstvo zdravotnictví&amp;CStránka &amp;P z &amp;N</oddFooter>
  </headerFooter>
  <rowBreaks count="2" manualBreakCount="2">
    <brk id="44" max="16383" man="1"/>
    <brk id="9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J28"/>
  <sheetViews>
    <sheetView topLeftCell="A4" workbookViewId="0">
      <selection activeCell="L17" sqref="L17"/>
    </sheetView>
  </sheetViews>
  <sheetFormatPr defaultRowHeight="12.75"/>
  <cols>
    <col min="1" max="1" width="20" customWidth="1"/>
    <col min="2" max="2" width="22.7109375" customWidth="1"/>
    <col min="3" max="3" width="17.42578125" customWidth="1"/>
    <col min="6" max="6" width="13.28515625" customWidth="1"/>
    <col min="7" max="7" width="15" customWidth="1"/>
  </cols>
  <sheetData>
    <row r="4" spans="1:10">
      <c r="F4" s="76"/>
      <c r="G4" s="76"/>
      <c r="H4" s="76"/>
      <c r="I4" s="76"/>
      <c r="J4" s="76"/>
    </row>
    <row r="5" spans="1:10">
      <c r="A5" s="43" t="s">
        <v>80</v>
      </c>
      <c r="F5" s="77"/>
      <c r="G5" s="77"/>
      <c r="H5" s="77"/>
      <c r="I5" s="76"/>
      <c r="J5" s="76"/>
    </row>
    <row r="6" spans="1:10">
      <c r="A6" s="43"/>
      <c r="F6" s="77"/>
      <c r="G6" s="77"/>
      <c r="H6" s="77"/>
      <c r="I6" s="76"/>
      <c r="J6" s="76"/>
    </row>
    <row r="7" spans="1:10">
      <c r="A7" s="43"/>
      <c r="F7" s="77"/>
      <c r="G7" s="77"/>
      <c r="H7" s="77"/>
      <c r="I7" s="76"/>
      <c r="J7" s="76"/>
    </row>
    <row r="8" spans="1:10" ht="13.5" thickBot="1">
      <c r="F8" s="76"/>
      <c r="G8" s="76"/>
      <c r="H8" s="76"/>
      <c r="I8" s="76"/>
      <c r="J8" s="76"/>
    </row>
    <row r="9" spans="1:10">
      <c r="A9" s="626"/>
      <c r="B9" s="652" t="s">
        <v>184</v>
      </c>
      <c r="C9" s="652" t="s">
        <v>185</v>
      </c>
      <c r="D9" s="76"/>
      <c r="F9" s="76"/>
      <c r="G9" s="78"/>
      <c r="H9" s="78"/>
      <c r="I9" s="76"/>
      <c r="J9" s="76"/>
    </row>
    <row r="10" spans="1:10" ht="13.5" thickBot="1">
      <c r="A10" s="627"/>
      <c r="B10" s="653"/>
      <c r="C10" s="653"/>
      <c r="D10" s="76"/>
      <c r="F10" s="76"/>
      <c r="G10" s="76"/>
      <c r="H10" s="76"/>
      <c r="I10" s="76"/>
      <c r="J10" s="76"/>
    </row>
    <row r="11" spans="1:10">
      <c r="A11" s="137">
        <v>111</v>
      </c>
      <c r="B11" s="479">
        <v>6084509</v>
      </c>
      <c r="C11" s="479">
        <v>5966000</v>
      </c>
      <c r="D11" s="76"/>
      <c r="F11" s="76"/>
      <c r="G11" s="76"/>
      <c r="H11" s="76"/>
      <c r="I11" s="76"/>
      <c r="J11" s="76"/>
    </row>
    <row r="12" spans="1:10">
      <c r="A12" s="138">
        <v>201</v>
      </c>
      <c r="B12" s="479">
        <v>667600</v>
      </c>
      <c r="C12" s="479">
        <v>694584</v>
      </c>
      <c r="D12" s="76"/>
      <c r="F12" s="76"/>
      <c r="G12" s="76"/>
      <c r="H12" s="76"/>
      <c r="I12" s="76"/>
      <c r="J12" s="76"/>
    </row>
    <row r="13" spans="1:10">
      <c r="A13" s="138">
        <v>205</v>
      </c>
      <c r="B13" s="479">
        <v>1185853</v>
      </c>
      <c r="C13" s="479">
        <v>1201500</v>
      </c>
      <c r="D13" s="76"/>
      <c r="F13" s="76"/>
      <c r="G13" s="76"/>
      <c r="H13" s="76"/>
      <c r="I13" s="76"/>
      <c r="J13" s="76"/>
    </row>
    <row r="14" spans="1:10">
      <c r="A14" s="138">
        <v>207</v>
      </c>
      <c r="B14" s="479">
        <v>704806</v>
      </c>
      <c r="C14" s="479">
        <v>728985</v>
      </c>
      <c r="D14" s="76"/>
      <c r="F14" s="76"/>
      <c r="G14" s="76"/>
      <c r="H14" s="76"/>
      <c r="I14" s="76"/>
      <c r="J14" s="76"/>
    </row>
    <row r="15" spans="1:10">
      <c r="A15" s="138">
        <v>209</v>
      </c>
      <c r="B15" s="479">
        <v>137669</v>
      </c>
      <c r="C15" s="479">
        <v>139570</v>
      </c>
      <c r="D15" s="76"/>
      <c r="F15" s="76"/>
      <c r="G15" s="76"/>
      <c r="H15" s="76"/>
      <c r="I15" s="76"/>
      <c r="J15" s="76"/>
    </row>
    <row r="16" spans="1:10">
      <c r="A16" s="138">
        <v>211</v>
      </c>
      <c r="B16" s="479">
        <v>1205532</v>
      </c>
      <c r="C16" s="479">
        <v>1231300</v>
      </c>
      <c r="D16" s="76"/>
      <c r="F16" s="76"/>
      <c r="G16" s="76"/>
      <c r="H16" s="76"/>
      <c r="I16" s="76"/>
      <c r="J16" s="76"/>
    </row>
    <row r="17" spans="1:10">
      <c r="A17" s="138">
        <v>213</v>
      </c>
      <c r="B17" s="479">
        <v>418300</v>
      </c>
      <c r="C17" s="479">
        <v>427700</v>
      </c>
      <c r="D17" s="76"/>
      <c r="F17" s="76"/>
      <c r="G17" s="76"/>
      <c r="H17" s="76"/>
      <c r="I17" s="76"/>
      <c r="J17" s="76"/>
    </row>
    <row r="18" spans="1:10" ht="13.5" thickBot="1">
      <c r="A18" s="628" t="s">
        <v>138</v>
      </c>
      <c r="B18" s="477"/>
      <c r="C18" s="223"/>
      <c r="D18" s="76"/>
      <c r="F18" s="76"/>
      <c r="G18" s="76"/>
      <c r="H18" s="76"/>
      <c r="I18" s="76"/>
      <c r="J18" s="76"/>
    </row>
    <row r="19" spans="1:10">
      <c r="A19" s="629" t="s">
        <v>77</v>
      </c>
      <c r="B19" s="143">
        <f>SUM(B12:B17)</f>
        <v>4319760</v>
      </c>
      <c r="C19" s="144">
        <f>SUM(C12:C17)</f>
        <v>4423639</v>
      </c>
      <c r="D19" s="112"/>
      <c r="F19" s="76"/>
      <c r="G19" s="76"/>
      <c r="H19" s="76"/>
      <c r="I19" s="76"/>
      <c r="J19" s="76"/>
    </row>
    <row r="20" spans="1:10" ht="13.5" thickBot="1">
      <c r="A20" s="630" t="s">
        <v>78</v>
      </c>
      <c r="B20" s="631">
        <f>SUM(B19,B11)</f>
        <v>10404269</v>
      </c>
      <c r="C20" s="145">
        <f>SUM(C19,C11)</f>
        <v>10389639</v>
      </c>
      <c r="D20" s="112"/>
      <c r="F20" s="76"/>
      <c r="G20" s="76"/>
      <c r="H20" s="76"/>
      <c r="I20" s="76"/>
      <c r="J20" s="76"/>
    </row>
    <row r="21" spans="1:10">
      <c r="A21" s="113"/>
      <c r="B21" s="113"/>
      <c r="C21" s="113"/>
      <c r="D21" s="76"/>
      <c r="F21" s="77"/>
      <c r="G21" s="77"/>
      <c r="H21" s="77"/>
      <c r="I21" s="77"/>
      <c r="J21" s="76"/>
    </row>
    <row r="22" spans="1:10">
      <c r="A22" s="76" t="s">
        <v>139</v>
      </c>
      <c r="B22" s="76"/>
      <c r="C22" s="76"/>
      <c r="D22" s="76"/>
      <c r="F22" s="77"/>
      <c r="G22" s="77"/>
      <c r="H22" s="77"/>
      <c r="I22" s="77"/>
      <c r="J22" s="76"/>
    </row>
    <row r="23" spans="1:10">
      <c r="A23" s="76"/>
      <c r="B23" s="76"/>
      <c r="C23" s="76"/>
      <c r="D23" s="76"/>
      <c r="F23" s="76"/>
      <c r="G23" s="76"/>
      <c r="H23" s="76"/>
      <c r="I23" s="76"/>
      <c r="J23" s="76"/>
    </row>
    <row r="24" spans="1:10">
      <c r="A24" s="224" t="s">
        <v>140</v>
      </c>
      <c r="B24" s="76"/>
      <c r="C24" s="76"/>
      <c r="D24" s="76"/>
      <c r="F24" s="76"/>
      <c r="G24" s="76"/>
      <c r="H24" s="76"/>
      <c r="I24" s="76"/>
      <c r="J24" s="76"/>
    </row>
    <row r="25" spans="1:10">
      <c r="A25" s="76"/>
      <c r="B25" s="76"/>
      <c r="C25" s="76"/>
      <c r="D25" s="76"/>
      <c r="F25" s="76"/>
      <c r="G25" s="76"/>
      <c r="H25" s="76"/>
      <c r="I25" s="76"/>
      <c r="J25" s="76"/>
    </row>
    <row r="26" spans="1:10">
      <c r="A26" s="76"/>
      <c r="B26" s="76"/>
      <c r="C26" s="76"/>
      <c r="D26" s="76"/>
      <c r="F26" s="76"/>
      <c r="G26" s="76"/>
      <c r="H26" s="76"/>
      <c r="I26" s="76"/>
      <c r="J26" s="76"/>
    </row>
    <row r="27" spans="1:10">
      <c r="A27" s="76"/>
      <c r="B27" s="76"/>
      <c r="C27" s="76"/>
      <c r="D27" s="76"/>
      <c r="F27" s="76"/>
      <c r="G27" s="76"/>
      <c r="H27" s="76"/>
      <c r="I27" s="76"/>
      <c r="J27" s="76"/>
    </row>
    <row r="28" spans="1:10">
      <c r="A28" s="76"/>
      <c r="B28" s="76"/>
      <c r="C28" s="76"/>
      <c r="D28" s="76"/>
      <c r="F28" s="76"/>
      <c r="G28" s="76"/>
      <c r="H28" s="76"/>
      <c r="I28" s="76"/>
      <c r="J28" s="76"/>
    </row>
  </sheetData>
  <protectedRanges>
    <protectedRange sqref="B16:C16" name="Oblast1"/>
  </protectedRanges>
  <mergeCells count="2">
    <mergeCell ref="B9:B10"/>
    <mergeCell ref="C9:C10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Tabulka č. 4</vt:lpstr>
      <vt:lpstr>Tabulka č. 4a</vt:lpstr>
      <vt:lpstr>Tabulka č. 4b</vt:lpstr>
      <vt:lpstr>Tabulka č. 4c</vt:lpstr>
      <vt:lpstr>Pomocná k 4a</vt:lpstr>
      <vt:lpstr>'Tabulka č. 4'!Názvy_tisku</vt:lpstr>
      <vt:lpstr>'Tabulka č. 4a'!Názvy_tisku</vt:lpstr>
      <vt:lpstr>'Tabulka č. 4'!Oblast_tisku</vt:lpstr>
      <vt:lpstr>'Tabulka č. 4a'!Oblast_tisku</vt:lpstr>
      <vt:lpstr>'Tabulka č. 4b'!Oblast_tisku</vt:lpstr>
      <vt:lpstr>'Tabulka č. 4c'!Oblast_tisku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Martina</cp:lastModifiedBy>
  <cp:lastPrinted>2014-03-12T13:35:01Z</cp:lastPrinted>
  <dcterms:created xsi:type="dcterms:W3CDTF">2004-02-12T09:19:08Z</dcterms:created>
  <dcterms:modified xsi:type="dcterms:W3CDTF">2014-04-09T11:01:16Z</dcterms:modified>
</cp:coreProperties>
</file>