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9060" activeTab="3"/>
  </bookViews>
  <sheets>
    <sheet name="tab.č.3b" sheetId="14" r:id="rId1"/>
    <sheet name="tab.č.3c" sheetId="12" r:id="rId2"/>
    <sheet name="tab.č. 3" sheetId="9" r:id="rId3"/>
    <sheet name="tab.č.3a" sheetId="10" r:id="rId4"/>
    <sheet name="pomocná" sheetId="11" r:id="rId5"/>
  </sheets>
  <definedNames>
    <definedName name="_xlnm.Print_Titles" localSheetId="2">'tab.č. 3'!$A:$C</definedName>
    <definedName name="_xlnm.Print_Titles" localSheetId="3">tab.č.3a!$A:$C</definedName>
    <definedName name="_xlnm.Print_Area" localSheetId="2">'tab.č. 3'!$A$1:$BF$87</definedName>
    <definedName name="_xlnm.Print_Area" localSheetId="3">tab.č.3a!$A$1:$BF$87</definedName>
    <definedName name="_xlnm.Print_Area" localSheetId="0">tab.č.3b!$A$1:$I$61</definedName>
    <definedName name="_xlnm.Print_Area" localSheetId="1">tab.č.3c!$A$1:$G$149</definedName>
  </definedNames>
  <calcPr calcId="125725" fullCalcOnLoad="1"/>
  <customWorkbookViews>
    <customWorkbookView name="SRNOVAK - vlastní pohled" guid="{230E756F-090A-439E-88B4-CC668AF25DE1}" mergeInterval="0" personalView="1" maximized="1" windowWidth="952" windowHeight="634" tabRatio="601" activeSheetId="4" showComments="commIndAndComment"/>
    <customWorkbookView name="Mz - vlastní pohled" guid="{60E97A0F-4BB2-481F-9527-8BF667CC6CF8}" mergeInterval="0" personalView="1" maximized="1" windowWidth="796" windowHeight="407" tabRatio="601" activeSheetId="4"/>
  </customWorkbookViews>
</workbook>
</file>

<file path=xl/calcChain.xml><?xml version="1.0" encoding="utf-8"?>
<calcChain xmlns="http://schemas.openxmlformats.org/spreadsheetml/2006/main">
  <c r="D9" i="12"/>
  <c r="E9"/>
  <c r="C9"/>
  <c r="D8"/>
  <c r="E8"/>
  <c r="D10"/>
  <c r="E10"/>
  <c r="D11"/>
  <c r="E11"/>
  <c r="D12"/>
  <c r="E12"/>
  <c r="D13"/>
  <c r="E13"/>
  <c r="D14"/>
  <c r="E14"/>
  <c r="D15"/>
  <c r="E15"/>
  <c r="D16"/>
  <c r="E16"/>
  <c r="C10"/>
  <c r="C11"/>
  <c r="C12"/>
  <c r="C13"/>
  <c r="C14"/>
  <c r="C15"/>
  <c r="C16"/>
  <c r="C8"/>
  <c r="M24" i="9"/>
  <c r="M25"/>
  <c r="M26"/>
  <c r="E13" i="11"/>
  <c r="E14" s="1"/>
  <c r="AO70" i="10"/>
  <c r="AM70"/>
  <c r="AP70"/>
  <c r="AO71"/>
  <c r="AM71"/>
  <c r="AP71" s="1"/>
  <c r="AM72"/>
  <c r="AO57"/>
  <c r="AM57"/>
  <c r="AO58"/>
  <c r="AM58"/>
  <c r="AP58"/>
  <c r="AM59"/>
  <c r="AO48"/>
  <c r="AM48"/>
  <c r="AP48"/>
  <c r="AO49"/>
  <c r="AM49"/>
  <c r="AP49" s="1"/>
  <c r="AO50"/>
  <c r="AM50"/>
  <c r="AP50" s="1"/>
  <c r="AO51"/>
  <c r="AM51"/>
  <c r="AO41"/>
  <c r="AM41"/>
  <c r="AP41"/>
  <c r="AO42"/>
  <c r="AM42"/>
  <c r="AP42" s="1"/>
  <c r="AO43"/>
  <c r="AM43"/>
  <c r="AO44"/>
  <c r="AM44"/>
  <c r="AP44"/>
  <c r="AO45"/>
  <c r="AM45"/>
  <c r="AP45" s="1"/>
  <c r="AO29"/>
  <c r="AM29"/>
  <c r="AP29" s="1"/>
  <c r="AO30"/>
  <c r="AM30"/>
  <c r="AP30" s="1"/>
  <c r="AO15"/>
  <c r="AM15"/>
  <c r="AO16"/>
  <c r="AM16"/>
  <c r="AP16"/>
  <c r="AO17"/>
  <c r="AM17"/>
  <c r="AP17" s="1"/>
  <c r="AO18"/>
  <c r="AM18"/>
  <c r="AP18" s="1"/>
  <c r="AO23"/>
  <c r="AN23"/>
  <c r="AQ23"/>
  <c r="AO24"/>
  <c r="AN24"/>
  <c r="AQ24" s="1"/>
  <c r="AO25"/>
  <c r="AN25"/>
  <c r="AQ25" s="1"/>
  <c r="AO26"/>
  <c r="AN26"/>
  <c r="AO21"/>
  <c r="AM21"/>
  <c r="AP21"/>
  <c r="AO22"/>
  <c r="AM22"/>
  <c r="AP22" s="1"/>
  <c r="AM25"/>
  <c r="AP25" s="1"/>
  <c r="AO27"/>
  <c r="AJ79"/>
  <c r="AH79"/>
  <c r="AK79" s="1"/>
  <c r="AJ44"/>
  <c r="AH44"/>
  <c r="AK44" s="1"/>
  <c r="AJ24"/>
  <c r="AI24"/>
  <c r="AJ25"/>
  <c r="AI25"/>
  <c r="AL25"/>
  <c r="AJ26"/>
  <c r="AI26"/>
  <c r="AL26" s="1"/>
  <c r="AI23"/>
  <c r="AE70"/>
  <c r="AC70"/>
  <c r="AE71"/>
  <c r="AC71"/>
  <c r="AF71"/>
  <c r="AC72"/>
  <c r="AE48"/>
  <c r="AC48"/>
  <c r="AF48"/>
  <c r="AE49"/>
  <c r="AC49"/>
  <c r="AF49" s="1"/>
  <c r="AE50"/>
  <c r="AC50"/>
  <c r="AF50" s="1"/>
  <c r="AE51"/>
  <c r="AC51"/>
  <c r="AE41"/>
  <c r="AC41"/>
  <c r="AF41"/>
  <c r="AE42"/>
  <c r="AC42"/>
  <c r="AF42" s="1"/>
  <c r="AE43"/>
  <c r="AC43"/>
  <c r="AF43" s="1"/>
  <c r="AE44"/>
  <c r="AC44"/>
  <c r="AE45"/>
  <c r="AC45"/>
  <c r="AF45"/>
  <c r="AC54"/>
  <c r="AC52"/>
  <c r="AC46"/>
  <c r="AE26"/>
  <c r="AD26"/>
  <c r="AG26"/>
  <c r="AE30"/>
  <c r="AD30"/>
  <c r="AG30" s="1"/>
  <c r="AE29"/>
  <c r="AC29"/>
  <c r="AF29" s="1"/>
  <c r="AE21"/>
  <c r="AD21"/>
  <c r="AE22"/>
  <c r="AD22"/>
  <c r="AG22"/>
  <c r="AE24"/>
  <c r="AD24"/>
  <c r="AG24" s="1"/>
  <c r="AE23"/>
  <c r="AE25"/>
  <c r="AD23"/>
  <c r="AD25"/>
  <c r="AC25"/>
  <c r="X54"/>
  <c r="X43"/>
  <c r="Y43"/>
  <c r="Y31"/>
  <c r="Y30"/>
  <c r="X26"/>
  <c r="X27"/>
  <c r="Y24"/>
  <c r="Y23"/>
  <c r="AB23" s="1"/>
  <c r="Z24"/>
  <c r="AB24" s="1"/>
  <c r="P70"/>
  <c r="N70"/>
  <c r="P71"/>
  <c r="N71"/>
  <c r="Q71"/>
  <c r="P57"/>
  <c r="N57"/>
  <c r="Q57" s="1"/>
  <c r="P58"/>
  <c r="N58"/>
  <c r="Q58" s="1"/>
  <c r="P48"/>
  <c r="N48"/>
  <c r="P49"/>
  <c r="N49"/>
  <c r="Q49"/>
  <c r="P50"/>
  <c r="N50"/>
  <c r="Q50" s="1"/>
  <c r="P51"/>
  <c r="N51"/>
  <c r="Q51" s="1"/>
  <c r="P41"/>
  <c r="N41"/>
  <c r="P42"/>
  <c r="N42"/>
  <c r="Q42"/>
  <c r="P43"/>
  <c r="N43"/>
  <c r="Q43" s="1"/>
  <c r="P44"/>
  <c r="N44"/>
  <c r="Q44" s="1"/>
  <c r="P45"/>
  <c r="N45"/>
  <c r="N53"/>
  <c r="N54"/>
  <c r="N52"/>
  <c r="P26"/>
  <c r="O26"/>
  <c r="R26" s="1"/>
  <c r="P24"/>
  <c r="O24"/>
  <c r="R24" s="1"/>
  <c r="P21"/>
  <c r="N21"/>
  <c r="P22"/>
  <c r="N22"/>
  <c r="Q22"/>
  <c r="N24"/>
  <c r="Q24"/>
  <c r="N26"/>
  <c r="Q26"/>
  <c r="P29"/>
  <c r="N29"/>
  <c r="Q29" s="1"/>
  <c r="P15"/>
  <c r="N15"/>
  <c r="Q15" s="1"/>
  <c r="P16"/>
  <c r="N16"/>
  <c r="K79"/>
  <c r="M79" s="1"/>
  <c r="I79"/>
  <c r="L79"/>
  <c r="K26"/>
  <c r="J26"/>
  <c r="M26" s="1"/>
  <c r="K24"/>
  <c r="J24"/>
  <c r="M24" s="1"/>
  <c r="I24"/>
  <c r="L24" s="1"/>
  <c r="J23"/>
  <c r="AX43" i="9"/>
  <c r="AX26"/>
  <c r="BC26" s="1"/>
  <c r="AY26"/>
  <c r="AY26" i="10" s="1"/>
  <c r="AW26" i="9"/>
  <c r="BB26"/>
  <c r="AB23"/>
  <c r="AY23"/>
  <c r="BD23" s="1"/>
  <c r="AW23"/>
  <c r="BB23" s="1"/>
  <c r="AZ26"/>
  <c r="AZ23"/>
  <c r="AY15"/>
  <c r="AY15" i="10" s="1"/>
  <c r="AW15" i="9"/>
  <c r="AZ15" s="1"/>
  <c r="AY16"/>
  <c r="BA16" s="1"/>
  <c r="AW16"/>
  <c r="AZ16"/>
  <c r="AQ79"/>
  <c r="AP70"/>
  <c r="AP71"/>
  <c r="AP57"/>
  <c r="AP58"/>
  <c r="AP54"/>
  <c r="AP48"/>
  <c r="AP49"/>
  <c r="AP50"/>
  <c r="AP51"/>
  <c r="AP41"/>
  <c r="AP42"/>
  <c r="AP43"/>
  <c r="AP44"/>
  <c r="AP45"/>
  <c r="AQ26"/>
  <c r="AP29"/>
  <c r="AQ23"/>
  <c r="AQ24"/>
  <c r="AP21"/>
  <c r="AP22"/>
  <c r="AP15"/>
  <c r="AP16"/>
  <c r="AK79"/>
  <c r="AL54"/>
  <c r="AL26"/>
  <c r="AL24"/>
  <c r="AG82"/>
  <c r="AF70"/>
  <c r="AF71"/>
  <c r="AF54"/>
  <c r="AF48"/>
  <c r="AF49"/>
  <c r="AF50"/>
  <c r="AF51"/>
  <c r="AF41"/>
  <c r="AF42"/>
  <c r="AF43"/>
  <c r="AF44"/>
  <c r="AF45"/>
  <c r="AF29"/>
  <c r="AG26"/>
  <c r="AG21"/>
  <c r="AG22"/>
  <c r="AG24"/>
  <c r="AA79"/>
  <c r="AA54"/>
  <c r="AB24"/>
  <c r="Q70"/>
  <c r="Q71"/>
  <c r="Q54"/>
  <c r="N55"/>
  <c r="N55" i="10" s="1"/>
  <c r="Q57" i="9"/>
  <c r="Q58"/>
  <c r="Q48"/>
  <c r="Q49"/>
  <c r="Q50"/>
  <c r="Q51"/>
  <c r="Q41"/>
  <c r="Q42"/>
  <c r="Q43"/>
  <c r="Q44"/>
  <c r="R31"/>
  <c r="Q29"/>
  <c r="R26"/>
  <c r="R25"/>
  <c r="Q26"/>
  <c r="Q21"/>
  <c r="Q22"/>
  <c r="Q24"/>
  <c r="Q16"/>
  <c r="Q15"/>
  <c r="L79"/>
  <c r="F79" i="10"/>
  <c r="D79"/>
  <c r="G79"/>
  <c r="F41"/>
  <c r="D41"/>
  <c r="G41" s="1"/>
  <c r="F42"/>
  <c r="D42"/>
  <c r="G42" s="1"/>
  <c r="F43"/>
  <c r="D43"/>
  <c r="F44"/>
  <c r="D44"/>
  <c r="G44"/>
  <c r="F45"/>
  <c r="D45"/>
  <c r="G45" s="1"/>
  <c r="F46" i="9"/>
  <c r="F46" i="10" s="1"/>
  <c r="D46"/>
  <c r="F48"/>
  <c r="D48"/>
  <c r="G48" s="1"/>
  <c r="F49"/>
  <c r="D49"/>
  <c r="F50"/>
  <c r="D50"/>
  <c r="G50"/>
  <c r="F51"/>
  <c r="D51"/>
  <c r="G51" s="1"/>
  <c r="F52"/>
  <c r="D52"/>
  <c r="G52" s="1"/>
  <c r="F53"/>
  <c r="D53"/>
  <c r="F54"/>
  <c r="D54"/>
  <c r="G54"/>
  <c r="F55" i="9"/>
  <c r="F55" i="10"/>
  <c r="D55"/>
  <c r="G55"/>
  <c r="F57"/>
  <c r="D57"/>
  <c r="G57" s="1"/>
  <c r="F58"/>
  <c r="D58"/>
  <c r="G58" s="1"/>
  <c r="F59"/>
  <c r="D59"/>
  <c r="F60"/>
  <c r="D60"/>
  <c r="G60"/>
  <c r="F61"/>
  <c r="D61"/>
  <c r="G61" s="1"/>
  <c r="F64" i="9"/>
  <c r="F62" s="1"/>
  <c r="D64"/>
  <c r="D62"/>
  <c r="D62" i="10" s="1"/>
  <c r="D64"/>
  <c r="F65"/>
  <c r="D65"/>
  <c r="G65" s="1"/>
  <c r="F66"/>
  <c r="D66"/>
  <c r="F67"/>
  <c r="D67"/>
  <c r="G67"/>
  <c r="F69" i="9"/>
  <c r="F68"/>
  <c r="F68" i="10" s="1"/>
  <c r="D69" i="9"/>
  <c r="D68" s="1"/>
  <c r="F69" i="10"/>
  <c r="F70"/>
  <c r="D70"/>
  <c r="G70" s="1"/>
  <c r="F71"/>
  <c r="D71"/>
  <c r="G71" s="1"/>
  <c r="F12"/>
  <c r="D12"/>
  <c r="F13" i="9"/>
  <c r="F13" i="10" s="1"/>
  <c r="G13" s="1"/>
  <c r="D13"/>
  <c r="F15"/>
  <c r="D15"/>
  <c r="G15"/>
  <c r="F16"/>
  <c r="D16"/>
  <c r="G16" s="1"/>
  <c r="F17"/>
  <c r="D17"/>
  <c r="G17" s="1"/>
  <c r="F18"/>
  <c r="D18"/>
  <c r="F19" i="9"/>
  <c r="F19" i="10" s="1"/>
  <c r="G19" s="1"/>
  <c r="D19"/>
  <c r="F21"/>
  <c r="D21"/>
  <c r="G21"/>
  <c r="F22"/>
  <c r="D22"/>
  <c r="G22" s="1"/>
  <c r="F23"/>
  <c r="D23"/>
  <c r="G23" s="1"/>
  <c r="F24"/>
  <c r="D24"/>
  <c r="F25"/>
  <c r="D25"/>
  <c r="G25"/>
  <c r="F26"/>
  <c r="D26"/>
  <c r="G26" s="1"/>
  <c r="F27"/>
  <c r="D27"/>
  <c r="G27" s="1"/>
  <c r="F29"/>
  <c r="D29"/>
  <c r="F30"/>
  <c r="D30"/>
  <c r="G30"/>
  <c r="F32"/>
  <c r="D32"/>
  <c r="G32" s="1"/>
  <c r="D72"/>
  <c r="D31"/>
  <c r="G79" i="9"/>
  <c r="G41"/>
  <c r="G42"/>
  <c r="G43"/>
  <c r="G44"/>
  <c r="G45"/>
  <c r="G46"/>
  <c r="G48"/>
  <c r="G49"/>
  <c r="G50"/>
  <c r="G51"/>
  <c r="G52"/>
  <c r="G53"/>
  <c r="G54"/>
  <c r="G55"/>
  <c r="G57"/>
  <c r="G58"/>
  <c r="G59"/>
  <c r="G60"/>
  <c r="G61"/>
  <c r="G64"/>
  <c r="G65"/>
  <c r="G66"/>
  <c r="G67"/>
  <c r="G69"/>
  <c r="G70"/>
  <c r="G71"/>
  <c r="G72"/>
  <c r="G73"/>
  <c r="G15"/>
  <c r="G16"/>
  <c r="G17"/>
  <c r="G18"/>
  <c r="G19"/>
  <c r="G21"/>
  <c r="G22"/>
  <c r="G23"/>
  <c r="G24"/>
  <c r="G25"/>
  <c r="G26"/>
  <c r="G27"/>
  <c r="G29"/>
  <c r="G30"/>
  <c r="G32"/>
  <c r="F39"/>
  <c r="F33" s="1"/>
  <c r="G33" s="1"/>
  <c r="D33"/>
  <c r="E39" i="14"/>
  <c r="E40"/>
  <c r="E41"/>
  <c r="E42"/>
  <c r="E43"/>
  <c r="E44"/>
  <c r="E45"/>
  <c r="E46"/>
  <c r="E38"/>
  <c r="F125" i="12"/>
  <c r="AJ69" i="9"/>
  <c r="AJ68" s="1"/>
  <c r="AY68" s="1"/>
  <c r="AJ64"/>
  <c r="AJ62" s="1"/>
  <c r="AY62" s="1"/>
  <c r="AJ55"/>
  <c r="AJ46"/>
  <c r="AJ19"/>
  <c r="AJ13"/>
  <c r="Q45"/>
  <c r="AO69"/>
  <c r="AO68"/>
  <c r="AO64"/>
  <c r="AO62"/>
  <c r="AO55"/>
  <c r="AO46"/>
  <c r="AO19"/>
  <c r="AO19" i="10" s="1"/>
  <c r="AO13" i="9"/>
  <c r="U69"/>
  <c r="U68"/>
  <c r="U64"/>
  <c r="U62"/>
  <c r="U55"/>
  <c r="U46"/>
  <c r="U19"/>
  <c r="U13"/>
  <c r="C17" i="12"/>
  <c r="AD82" i="10"/>
  <c r="AY79" i="9"/>
  <c r="AY80"/>
  <c r="AY81"/>
  <c r="AY82"/>
  <c r="P10"/>
  <c r="P39"/>
  <c r="P33" s="1"/>
  <c r="P8" s="1"/>
  <c r="P83" s="1"/>
  <c r="U10"/>
  <c r="U8" s="1"/>
  <c r="U83" s="1"/>
  <c r="U39"/>
  <c r="U33"/>
  <c r="Z10"/>
  <c r="Z39"/>
  <c r="Z33" s="1"/>
  <c r="Z8" s="1"/>
  <c r="Z83" s="1"/>
  <c r="AE10"/>
  <c r="AE8" s="1"/>
  <c r="AE83" s="1"/>
  <c r="AE39"/>
  <c r="AE33"/>
  <c r="AO10"/>
  <c r="AO39"/>
  <c r="AO33" s="1"/>
  <c r="AO8" s="1"/>
  <c r="AO83" s="1"/>
  <c r="K10"/>
  <c r="K8" s="1"/>
  <c r="K83" s="1"/>
  <c r="K39"/>
  <c r="K33"/>
  <c r="AJ10"/>
  <c r="AJ39"/>
  <c r="AJ33" s="1"/>
  <c r="AJ8" s="1"/>
  <c r="AJ83" s="1"/>
  <c r="AT13"/>
  <c r="AT10" s="1"/>
  <c r="AT19"/>
  <c r="AT27"/>
  <c r="AT46"/>
  <c r="AT54"/>
  <c r="AT33"/>
  <c r="AT64"/>
  <c r="AT62"/>
  <c r="AT71"/>
  <c r="AT69"/>
  <c r="AT72"/>
  <c r="AT68"/>
  <c r="AY78"/>
  <c r="AT41"/>
  <c r="AY41"/>
  <c r="AY42"/>
  <c r="AY42" i="10" s="1"/>
  <c r="AY43" i="9"/>
  <c r="AY44"/>
  <c r="AY44" i="10" s="1"/>
  <c r="AY45" i="9"/>
  <c r="AY46"/>
  <c r="AY46" i="10" s="1"/>
  <c r="AY48" i="9"/>
  <c r="AY48" i="10" s="1"/>
  <c r="AY49" i="9"/>
  <c r="AY49" i="10" s="1"/>
  <c r="AY50" i="9"/>
  <c r="AY50" i="10" s="1"/>
  <c r="AY51" i="9"/>
  <c r="AY51" i="10" s="1"/>
  <c r="AY52" i="9"/>
  <c r="AY53"/>
  <c r="AY54"/>
  <c r="AY55"/>
  <c r="AY57"/>
  <c r="AY57" i="10" s="1"/>
  <c r="AY58" i="9"/>
  <c r="AY58" i="10" s="1"/>
  <c r="AY59" i="9"/>
  <c r="AY60"/>
  <c r="AY61"/>
  <c r="AY64"/>
  <c r="AY65"/>
  <c r="AY66"/>
  <c r="AY67"/>
  <c r="AY69"/>
  <c r="AY70"/>
  <c r="AY70" i="10" s="1"/>
  <c r="AY71" i="9"/>
  <c r="AY71" i="10" s="1"/>
  <c r="AY72" i="9"/>
  <c r="AY73"/>
  <c r="AY39"/>
  <c r="AY12"/>
  <c r="BD12" s="1"/>
  <c r="AY13"/>
  <c r="AY17"/>
  <c r="AY17" i="10" s="1"/>
  <c r="AZ17" s="1"/>
  <c r="AY18" i="9"/>
  <c r="AY18" i="10" s="1"/>
  <c r="AY19" i="9"/>
  <c r="AY19" i="10" s="1"/>
  <c r="AY21" i="9"/>
  <c r="AY22"/>
  <c r="AY24"/>
  <c r="AY25"/>
  <c r="AY25" i="10" s="1"/>
  <c r="AY27" i="9"/>
  <c r="AY29"/>
  <c r="BD29" s="1"/>
  <c r="AY30"/>
  <c r="AY32"/>
  <c r="AX79"/>
  <c r="AX80"/>
  <c r="AX81"/>
  <c r="AX82"/>
  <c r="T13"/>
  <c r="T19"/>
  <c r="T10" s="1"/>
  <c r="T39"/>
  <c r="T46"/>
  <c r="T33"/>
  <c r="T55"/>
  <c r="T64"/>
  <c r="T62" s="1"/>
  <c r="AX62" s="1"/>
  <c r="T69"/>
  <c r="T68" s="1"/>
  <c r="AD39"/>
  <c r="AD33" s="1"/>
  <c r="AD8" s="1"/>
  <c r="AD83" s="1"/>
  <c r="AI13"/>
  <c r="AX13" s="1"/>
  <c r="BC13" s="1"/>
  <c r="AI19"/>
  <c r="AI10"/>
  <c r="AI39"/>
  <c r="AI46"/>
  <c r="AI33" s="1"/>
  <c r="AI33" i="10" s="1"/>
  <c r="AL33" s="1"/>
  <c r="AI55" i="9"/>
  <c r="AX55" s="1"/>
  <c r="AI64"/>
  <c r="AI62"/>
  <c r="AI69"/>
  <c r="AI68"/>
  <c r="AS13"/>
  <c r="AS19"/>
  <c r="AS10" s="1"/>
  <c r="AS42"/>
  <c r="AS39" s="1"/>
  <c r="AS46"/>
  <c r="AS55"/>
  <c r="AS64"/>
  <c r="AS62"/>
  <c r="AS69"/>
  <c r="AS68"/>
  <c r="AS68" i="10" s="1"/>
  <c r="AX78" i="9"/>
  <c r="AX41"/>
  <c r="AX42"/>
  <c r="AX44"/>
  <c r="AX45"/>
  <c r="AX48"/>
  <c r="AX49"/>
  <c r="AX50"/>
  <c r="AX51"/>
  <c r="AX52"/>
  <c r="AX53"/>
  <c r="AX54"/>
  <c r="AX57"/>
  <c r="AX58"/>
  <c r="AX59"/>
  <c r="AX60"/>
  <c r="AX61"/>
  <c r="AX64"/>
  <c r="AX65"/>
  <c r="AX66"/>
  <c r="AX67"/>
  <c r="AX70"/>
  <c r="AX71"/>
  <c r="AX72"/>
  <c r="AX73"/>
  <c r="Y39"/>
  <c r="Y33" s="1"/>
  <c r="Y8" s="1"/>
  <c r="AX12"/>
  <c r="AX15"/>
  <c r="AX16"/>
  <c r="AX17"/>
  <c r="AX18"/>
  <c r="AX19"/>
  <c r="AX21"/>
  <c r="AX22"/>
  <c r="AX23"/>
  <c r="AX24"/>
  <c r="BC24" s="1"/>
  <c r="AX25"/>
  <c r="AX27"/>
  <c r="AX29"/>
  <c r="AX30"/>
  <c r="AX32"/>
  <c r="O33"/>
  <c r="AN33"/>
  <c r="J8"/>
  <c r="O8"/>
  <c r="AN8"/>
  <c r="I13"/>
  <c r="I19"/>
  <c r="I10"/>
  <c r="I39"/>
  <c r="I46"/>
  <c r="I33" s="1"/>
  <c r="I55"/>
  <c r="AW55" s="1"/>
  <c r="I64"/>
  <c r="I62"/>
  <c r="I69"/>
  <c r="I68"/>
  <c r="N13"/>
  <c r="N19"/>
  <c r="N10" s="1"/>
  <c r="N39"/>
  <c r="AW39" s="1"/>
  <c r="N46"/>
  <c r="N46" i="10" s="1"/>
  <c r="N33" i="9"/>
  <c r="N64"/>
  <c r="N62"/>
  <c r="N69"/>
  <c r="N68"/>
  <c r="S19"/>
  <c r="S10"/>
  <c r="S39"/>
  <c r="S46"/>
  <c r="S33" s="1"/>
  <c r="V33" s="1"/>
  <c r="S55"/>
  <c r="S64"/>
  <c r="S62"/>
  <c r="S69"/>
  <c r="S68"/>
  <c r="X19"/>
  <c r="X10"/>
  <c r="X39"/>
  <c r="X46"/>
  <c r="X33" s="1"/>
  <c r="X33" i="10" s="1"/>
  <c r="X55" i="9"/>
  <c r="X55" i="10" s="1"/>
  <c r="X64" i="9"/>
  <c r="X62"/>
  <c r="X69"/>
  <c r="X68"/>
  <c r="AC10"/>
  <c r="AC39"/>
  <c r="AC33" s="1"/>
  <c r="AH19"/>
  <c r="AH10" s="1"/>
  <c r="AH39"/>
  <c r="AH46"/>
  <c r="AH33"/>
  <c r="AH55"/>
  <c r="AH64"/>
  <c r="AH62" s="1"/>
  <c r="AH69"/>
  <c r="AH68" s="1"/>
  <c r="AM13"/>
  <c r="AM19"/>
  <c r="AM19" i="10" s="1"/>
  <c r="AM27" i="9"/>
  <c r="AM10" s="1"/>
  <c r="AM39"/>
  <c r="AM46"/>
  <c r="AM46" i="10" s="1"/>
  <c r="AM33" i="9"/>
  <c r="AM55"/>
  <c r="AM64"/>
  <c r="AM62" s="1"/>
  <c r="AM62" i="10" s="1"/>
  <c r="AM69" i="9"/>
  <c r="AM68" s="1"/>
  <c r="AR13"/>
  <c r="AR13" i="10" s="1"/>
  <c r="AR19" i="9"/>
  <c r="AR10"/>
  <c r="AR39"/>
  <c r="AR46"/>
  <c r="AR33" s="1"/>
  <c r="AR33" i="10" s="1"/>
  <c r="AR55" i="9"/>
  <c r="AR55" i="10" s="1"/>
  <c r="AR64" i="9"/>
  <c r="AR62"/>
  <c r="AR62" i="10" s="1"/>
  <c r="AR69" i="9"/>
  <c r="AR68"/>
  <c r="AW82"/>
  <c r="AW79"/>
  <c r="AW80"/>
  <c r="AW81"/>
  <c r="AW78"/>
  <c r="BB78" s="1"/>
  <c r="AW60"/>
  <c r="AW61"/>
  <c r="AW64"/>
  <c r="AW65"/>
  <c r="AW66"/>
  <c r="AW67"/>
  <c r="AW70"/>
  <c r="AW71"/>
  <c r="AW72"/>
  <c r="AW73"/>
  <c r="AW41"/>
  <c r="BB41" s="1"/>
  <c r="AW42"/>
  <c r="AW43"/>
  <c r="BB43" s="1"/>
  <c r="AW44"/>
  <c r="AW45"/>
  <c r="BB45" s="1"/>
  <c r="AW48"/>
  <c r="AW49"/>
  <c r="AW50"/>
  <c r="AW51"/>
  <c r="AW52"/>
  <c r="BB52" s="1"/>
  <c r="AW53"/>
  <c r="AW54"/>
  <c r="AW54" i="10" s="1"/>
  <c r="AW57" i="9"/>
  <c r="BB57" s="1"/>
  <c r="AW58"/>
  <c r="AW59"/>
  <c r="AW12"/>
  <c r="AW13"/>
  <c r="AW17"/>
  <c r="AW18"/>
  <c r="AZ18" s="1"/>
  <c r="AW21"/>
  <c r="BB21" s="1"/>
  <c r="AW22"/>
  <c r="AW24"/>
  <c r="AW25"/>
  <c r="AW27"/>
  <c r="AW29"/>
  <c r="AW30"/>
  <c r="AW32"/>
  <c r="AS15" i="10"/>
  <c r="AS16"/>
  <c r="AS17"/>
  <c r="AS18"/>
  <c r="AS21"/>
  <c r="AS22"/>
  <c r="AS23"/>
  <c r="AS24"/>
  <c r="AS25"/>
  <c r="AS26"/>
  <c r="AS27"/>
  <c r="AS29"/>
  <c r="AS30"/>
  <c r="AS31"/>
  <c r="AS32"/>
  <c r="AS41"/>
  <c r="AS42"/>
  <c r="AS43"/>
  <c r="AS44"/>
  <c r="AS45"/>
  <c r="AS46"/>
  <c r="AS48"/>
  <c r="AS49"/>
  <c r="AS50"/>
  <c r="AS51"/>
  <c r="AS52"/>
  <c r="AS53"/>
  <c r="AS54"/>
  <c r="AS55"/>
  <c r="AS57"/>
  <c r="AS58"/>
  <c r="AS59"/>
  <c r="AS60"/>
  <c r="AS61"/>
  <c r="AS62"/>
  <c r="AS64"/>
  <c r="AS65"/>
  <c r="AS66"/>
  <c r="AS67"/>
  <c r="AS69"/>
  <c r="AS70"/>
  <c r="AS71"/>
  <c r="AS72"/>
  <c r="AS73"/>
  <c r="AS78"/>
  <c r="AS79"/>
  <c r="AS80"/>
  <c r="AS82"/>
  <c r="AR82"/>
  <c r="AR80"/>
  <c r="AR79"/>
  <c r="AR73"/>
  <c r="AR72"/>
  <c r="AR71"/>
  <c r="AR70"/>
  <c r="AR69"/>
  <c r="AR68"/>
  <c r="AR67"/>
  <c r="AR66"/>
  <c r="AR65"/>
  <c r="AR64"/>
  <c r="AR61"/>
  <c r="AR60"/>
  <c r="AR59"/>
  <c r="AR58"/>
  <c r="AR57"/>
  <c r="AR54"/>
  <c r="AR53"/>
  <c r="AR52"/>
  <c r="AR51"/>
  <c r="AR50"/>
  <c r="AR49"/>
  <c r="AR48"/>
  <c r="AR45"/>
  <c r="AR44"/>
  <c r="AR43"/>
  <c r="AR42"/>
  <c r="AR41"/>
  <c r="AR39"/>
  <c r="AR32"/>
  <c r="AR31"/>
  <c r="AR30"/>
  <c r="AR29"/>
  <c r="AR27"/>
  <c r="AR26"/>
  <c r="AR25"/>
  <c r="AR24"/>
  <c r="AR23"/>
  <c r="AR22"/>
  <c r="AR21"/>
  <c r="AR19"/>
  <c r="AR18"/>
  <c r="AR17"/>
  <c r="AR16"/>
  <c r="AR15"/>
  <c r="AS13"/>
  <c r="AS12"/>
  <c r="AR12"/>
  <c r="E13" i="9"/>
  <c r="E19"/>
  <c r="E10" s="1"/>
  <c r="E39"/>
  <c r="E46"/>
  <c r="E33"/>
  <c r="E55"/>
  <c r="E64"/>
  <c r="E62" s="1"/>
  <c r="E69"/>
  <c r="E68" s="1"/>
  <c r="D10"/>
  <c r="D8" s="1"/>
  <c r="D83" s="1"/>
  <c r="D99" i="12"/>
  <c r="E99"/>
  <c r="C99"/>
  <c r="E103"/>
  <c r="F103" s="1"/>
  <c r="E104"/>
  <c r="E105"/>
  <c r="E106"/>
  <c r="E107"/>
  <c r="E108"/>
  <c r="E109"/>
  <c r="E110"/>
  <c r="E102"/>
  <c r="E72"/>
  <c r="E73"/>
  <c r="E74"/>
  <c r="E75"/>
  <c r="E76"/>
  <c r="E77"/>
  <c r="E78"/>
  <c r="E79"/>
  <c r="E71"/>
  <c r="E41"/>
  <c r="E42"/>
  <c r="E43"/>
  <c r="E44"/>
  <c r="E45"/>
  <c r="E46"/>
  <c r="E47"/>
  <c r="E48"/>
  <c r="E40"/>
  <c r="BD78" i="9"/>
  <c r="BD78" i="10"/>
  <c r="C13" i="11"/>
  <c r="C14" s="1"/>
  <c r="BB70" i="9"/>
  <c r="BD70"/>
  <c r="BB71"/>
  <c r="BD71"/>
  <c r="BD57"/>
  <c r="BD58"/>
  <c r="BB58"/>
  <c r="BD41"/>
  <c r="BD42"/>
  <c r="BB42"/>
  <c r="BD43"/>
  <c r="BD44"/>
  <c r="BB44"/>
  <c r="BD45"/>
  <c r="BD46"/>
  <c r="BD46" i="10" s="1"/>
  <c r="BD48" i="9"/>
  <c r="BB48"/>
  <c r="BD49"/>
  <c r="BB49"/>
  <c r="BD50"/>
  <c r="BB50"/>
  <c r="BD51"/>
  <c r="BB51"/>
  <c r="BC23"/>
  <c r="D13" i="11"/>
  <c r="D14" s="1"/>
  <c r="BD24" i="9"/>
  <c r="BD25"/>
  <c r="BD25" i="10" s="1"/>
  <c r="BC25" i="9"/>
  <c r="BD27"/>
  <c r="BD27" i="10" s="1"/>
  <c r="BC27" i="9"/>
  <c r="F10"/>
  <c r="BB12"/>
  <c r="BB13"/>
  <c r="BB13" i="10" s="1"/>
  <c r="BD13" i="9"/>
  <c r="BD13" i="10" s="1"/>
  <c r="BB15" i="9"/>
  <c r="BD15"/>
  <c r="BB16"/>
  <c r="BD16"/>
  <c r="BB17"/>
  <c r="BB18"/>
  <c r="BB18" i="10" s="1"/>
  <c r="BD18" i="9"/>
  <c r="BD18" i="10" s="1"/>
  <c r="BD21" i="9"/>
  <c r="BD22"/>
  <c r="BB22"/>
  <c r="BB24"/>
  <c r="BB25"/>
  <c r="BB27"/>
  <c r="BB27" i="10" s="1"/>
  <c r="BB29" i="9"/>
  <c r="AY79" i="10"/>
  <c r="AW79"/>
  <c r="AY54"/>
  <c r="AW17"/>
  <c r="AW18"/>
  <c r="AZ18" s="1"/>
  <c r="AW27"/>
  <c r="AY27"/>
  <c r="AZ27" s="1"/>
  <c r="AO32"/>
  <c r="AM32"/>
  <c r="AM31"/>
  <c r="AJ70"/>
  <c r="AH70"/>
  <c r="AK70" s="1"/>
  <c r="AJ71"/>
  <c r="AH71"/>
  <c r="AK71" s="1"/>
  <c r="AJ41"/>
  <c r="AI41"/>
  <c r="AJ42"/>
  <c r="AK42" s="1"/>
  <c r="AI42"/>
  <c r="AL42"/>
  <c r="AI44"/>
  <c r="AL44"/>
  <c r="AJ45"/>
  <c r="AI45"/>
  <c r="AL45" s="1"/>
  <c r="AJ46"/>
  <c r="AJ48"/>
  <c r="AI48"/>
  <c r="AJ49"/>
  <c r="AK49" s="1"/>
  <c r="AI49"/>
  <c r="AL49"/>
  <c r="AJ50"/>
  <c r="AI50"/>
  <c r="AL50" s="1"/>
  <c r="AJ51"/>
  <c r="AI51"/>
  <c r="AL51" s="1"/>
  <c r="AJ52"/>
  <c r="AI52"/>
  <c r="AJ53"/>
  <c r="AI53"/>
  <c r="AL53"/>
  <c r="AJ55"/>
  <c r="AI55"/>
  <c r="AL55" s="1"/>
  <c r="AH41"/>
  <c r="AH42"/>
  <c r="AJ43"/>
  <c r="AH43"/>
  <c r="AK43" s="1"/>
  <c r="AH45"/>
  <c r="AK45" s="1"/>
  <c r="AH46"/>
  <c r="AK46" s="1"/>
  <c r="AH48"/>
  <c r="AH49"/>
  <c r="AH50"/>
  <c r="AK50" s="1"/>
  <c r="AH51"/>
  <c r="AK51" s="1"/>
  <c r="AH52"/>
  <c r="AH53"/>
  <c r="AJ54"/>
  <c r="AH54"/>
  <c r="AH55"/>
  <c r="AK55" s="1"/>
  <c r="AJ57"/>
  <c r="AH57"/>
  <c r="AK57" s="1"/>
  <c r="AJ58"/>
  <c r="AH58"/>
  <c r="AJ29"/>
  <c r="AH29"/>
  <c r="AK29"/>
  <c r="AJ22"/>
  <c r="AI22"/>
  <c r="AL22" s="1"/>
  <c r="AJ15"/>
  <c r="AH15"/>
  <c r="AK15" s="1"/>
  <c r="AJ16"/>
  <c r="AH16"/>
  <c r="AJ17"/>
  <c r="AH17"/>
  <c r="AK17"/>
  <c r="AJ18"/>
  <c r="AH18"/>
  <c r="AK18" s="1"/>
  <c r="AJ19"/>
  <c r="AJ21"/>
  <c r="AH21"/>
  <c r="AH22"/>
  <c r="AK22" s="1"/>
  <c r="AH24"/>
  <c r="AH25"/>
  <c r="AK25" s="1"/>
  <c r="AH26"/>
  <c r="AK26" s="1"/>
  <c r="AE15"/>
  <c r="AC15"/>
  <c r="AF15"/>
  <c r="AE16"/>
  <c r="AC16"/>
  <c r="AF16" s="1"/>
  <c r="AE78"/>
  <c r="AC78"/>
  <c r="AF78" s="1"/>
  <c r="AE79"/>
  <c r="AG79" s="1"/>
  <c r="AC79"/>
  <c r="AE57"/>
  <c r="AC57"/>
  <c r="AF57"/>
  <c r="AE58"/>
  <c r="AC58"/>
  <c r="AF58" s="1"/>
  <c r="X71"/>
  <c r="X70"/>
  <c r="Z70"/>
  <c r="Z71"/>
  <c r="AA71" s="1"/>
  <c r="Z41"/>
  <c r="X41"/>
  <c r="AA41" s="1"/>
  <c r="Z42"/>
  <c r="X42"/>
  <c r="Z44"/>
  <c r="X44"/>
  <c r="AA44"/>
  <c r="Z45"/>
  <c r="X45"/>
  <c r="AA45" s="1"/>
  <c r="Z46"/>
  <c r="Z48"/>
  <c r="X48"/>
  <c r="Z49"/>
  <c r="X49"/>
  <c r="AA49"/>
  <c r="Z50"/>
  <c r="X50"/>
  <c r="AA50" s="1"/>
  <c r="Z51"/>
  <c r="X51"/>
  <c r="Z52"/>
  <c r="X52"/>
  <c r="AA52" s="1"/>
  <c r="Z53"/>
  <c r="X53"/>
  <c r="Z55"/>
  <c r="Z57"/>
  <c r="X57"/>
  <c r="AA57" s="1"/>
  <c r="Z58"/>
  <c r="X58"/>
  <c r="AA58" s="1"/>
  <c r="X15"/>
  <c r="Z15"/>
  <c r="X16"/>
  <c r="Z16"/>
  <c r="AA16"/>
  <c r="X17"/>
  <c r="Z17"/>
  <c r="X18"/>
  <c r="Z18"/>
  <c r="X19"/>
  <c r="Z19"/>
  <c r="Z21"/>
  <c r="X21"/>
  <c r="AA21"/>
  <c r="Z22"/>
  <c r="X22"/>
  <c r="AA22" s="1"/>
  <c r="X24"/>
  <c r="U78"/>
  <c r="W78" s="1"/>
  <c r="S78"/>
  <c r="V78"/>
  <c r="U70"/>
  <c r="S70"/>
  <c r="V70" s="1"/>
  <c r="U71"/>
  <c r="S71"/>
  <c r="V71" s="1"/>
  <c r="U57"/>
  <c r="S57"/>
  <c r="U58"/>
  <c r="S58"/>
  <c r="V58"/>
  <c r="U54"/>
  <c r="S54"/>
  <c r="V54" s="1"/>
  <c r="U41"/>
  <c r="S41"/>
  <c r="V41" s="1"/>
  <c r="U42"/>
  <c r="S42"/>
  <c r="U43"/>
  <c r="S43"/>
  <c r="V43"/>
  <c r="U44"/>
  <c r="S44"/>
  <c r="V44" s="1"/>
  <c r="U45"/>
  <c r="S45"/>
  <c r="V45" s="1"/>
  <c r="U46"/>
  <c r="S46"/>
  <c r="U48"/>
  <c r="S48"/>
  <c r="V48"/>
  <c r="U49"/>
  <c r="S49"/>
  <c r="V49" s="1"/>
  <c r="U50"/>
  <c r="S50"/>
  <c r="V50" s="1"/>
  <c r="U51"/>
  <c r="S51"/>
  <c r="U26"/>
  <c r="V26" s="1"/>
  <c r="T26"/>
  <c r="W26"/>
  <c r="U24"/>
  <c r="T24"/>
  <c r="W24" s="1"/>
  <c r="U15"/>
  <c r="S15"/>
  <c r="V15" s="1"/>
  <c r="U16"/>
  <c r="S16"/>
  <c r="U17"/>
  <c r="S17"/>
  <c r="V17"/>
  <c r="U18"/>
  <c r="S18"/>
  <c r="V18" s="1"/>
  <c r="U19"/>
  <c r="S19"/>
  <c r="V19" s="1"/>
  <c r="U21"/>
  <c r="S21"/>
  <c r="U22"/>
  <c r="S22"/>
  <c r="V22"/>
  <c r="S24"/>
  <c r="V24"/>
  <c r="U25"/>
  <c r="S25"/>
  <c r="V25" s="1"/>
  <c r="S26"/>
  <c r="U27"/>
  <c r="S27"/>
  <c r="V27"/>
  <c r="U29"/>
  <c r="S29"/>
  <c r="V29" s="1"/>
  <c r="U30"/>
  <c r="S30"/>
  <c r="V30" s="1"/>
  <c r="P79"/>
  <c r="N79"/>
  <c r="P30"/>
  <c r="N30"/>
  <c r="Q30"/>
  <c r="K70"/>
  <c r="I70"/>
  <c r="L70" s="1"/>
  <c r="K71"/>
  <c r="I71"/>
  <c r="L71" s="1"/>
  <c r="K57"/>
  <c r="I57"/>
  <c r="K58"/>
  <c r="I58"/>
  <c r="L58"/>
  <c r="K54"/>
  <c r="I54"/>
  <c r="L54" s="1"/>
  <c r="K41"/>
  <c r="I41"/>
  <c r="L41" s="1"/>
  <c r="K42"/>
  <c r="I42"/>
  <c r="K43"/>
  <c r="I43"/>
  <c r="L43"/>
  <c r="K44"/>
  <c r="I44"/>
  <c r="L44" s="1"/>
  <c r="K45"/>
  <c r="I45"/>
  <c r="L45" s="1"/>
  <c r="K46"/>
  <c r="I46"/>
  <c r="K48"/>
  <c r="I48"/>
  <c r="L48"/>
  <c r="K49"/>
  <c r="I49"/>
  <c r="L49" s="1"/>
  <c r="K50"/>
  <c r="I50"/>
  <c r="L50" s="1"/>
  <c r="K51"/>
  <c r="I51"/>
  <c r="K25"/>
  <c r="L25" s="1"/>
  <c r="J25"/>
  <c r="M25"/>
  <c r="K27"/>
  <c r="J27"/>
  <c r="M27" s="1"/>
  <c r="K15"/>
  <c r="I15"/>
  <c r="L15" s="1"/>
  <c r="K16"/>
  <c r="I16"/>
  <c r="K17"/>
  <c r="I17"/>
  <c r="L17"/>
  <c r="K18"/>
  <c r="I18"/>
  <c r="L18" s="1"/>
  <c r="K19"/>
  <c r="I19"/>
  <c r="L19" s="1"/>
  <c r="K21"/>
  <c r="I21"/>
  <c r="K22"/>
  <c r="I22"/>
  <c r="L22"/>
  <c r="I25"/>
  <c r="I26"/>
  <c r="L26" s="1"/>
  <c r="I27"/>
  <c r="L27" s="1"/>
  <c r="K29"/>
  <c r="I29"/>
  <c r="L29" s="1"/>
  <c r="F78"/>
  <c r="D78"/>
  <c r="F10"/>
  <c r="F33"/>
  <c r="D33"/>
  <c r="G33" s="1"/>
  <c r="E12"/>
  <c r="E13"/>
  <c r="H13" s="1"/>
  <c r="E15"/>
  <c r="E16"/>
  <c r="H16" s="1"/>
  <c r="E17"/>
  <c r="H17" s="1"/>
  <c r="E18"/>
  <c r="H18" s="1"/>
  <c r="E19"/>
  <c r="E21"/>
  <c r="H21" s="1"/>
  <c r="E22"/>
  <c r="H22" s="1"/>
  <c r="E23"/>
  <c r="H23" s="1"/>
  <c r="E24"/>
  <c r="E25"/>
  <c r="H25" s="1"/>
  <c r="E26"/>
  <c r="H26" s="1"/>
  <c r="E27"/>
  <c r="H27" s="1"/>
  <c r="E29"/>
  <c r="E30"/>
  <c r="H30" s="1"/>
  <c r="E32"/>
  <c r="H32" s="1"/>
  <c r="E33"/>
  <c r="H33" s="1"/>
  <c r="BD52" i="9"/>
  <c r="BD52" i="10" s="1"/>
  <c r="BB53" i="9"/>
  <c r="BD53"/>
  <c r="BD53" i="10" s="1"/>
  <c r="BE53" i="9"/>
  <c r="BD55"/>
  <c r="BD55" i="10" s="1"/>
  <c r="BE13" i="9"/>
  <c r="BE18"/>
  <c r="BE25"/>
  <c r="AZ17"/>
  <c r="AZ25"/>
  <c r="AZ27"/>
  <c r="AP32"/>
  <c r="AK70"/>
  <c r="AK71"/>
  <c r="AK54"/>
  <c r="AK55"/>
  <c r="AK57"/>
  <c r="AK58"/>
  <c r="AK48"/>
  <c r="AK49"/>
  <c r="AK50"/>
  <c r="AK51"/>
  <c r="AK41"/>
  <c r="AK42"/>
  <c r="AK43"/>
  <c r="AK44"/>
  <c r="AK45"/>
  <c r="AK29"/>
  <c r="AL25"/>
  <c r="AK24"/>
  <c r="AK25"/>
  <c r="AK26"/>
  <c r="AK15"/>
  <c r="AK16"/>
  <c r="AK17"/>
  <c r="AK18"/>
  <c r="AK19"/>
  <c r="AK21"/>
  <c r="AK22"/>
  <c r="AF57"/>
  <c r="AF58"/>
  <c r="AG29"/>
  <c r="AG15"/>
  <c r="AG16"/>
  <c r="AF15"/>
  <c r="AF16"/>
  <c r="AA70"/>
  <c r="AA71"/>
  <c r="AA57"/>
  <c r="AA58"/>
  <c r="AA41"/>
  <c r="AA42"/>
  <c r="AA44"/>
  <c r="AA45"/>
  <c r="AA46"/>
  <c r="AA48"/>
  <c r="AA49"/>
  <c r="AA50"/>
  <c r="AB31"/>
  <c r="AB30"/>
  <c r="AA15"/>
  <c r="AA16"/>
  <c r="AA17"/>
  <c r="AA18"/>
  <c r="AA19"/>
  <c r="AA21"/>
  <c r="AA22"/>
  <c r="AA24"/>
  <c r="AA25"/>
  <c r="AA27"/>
  <c r="AB15"/>
  <c r="AB16"/>
  <c r="AB17"/>
  <c r="AB18"/>
  <c r="AB19"/>
  <c r="AB21"/>
  <c r="AB22"/>
  <c r="AB25"/>
  <c r="AB27"/>
  <c r="V70"/>
  <c r="V71"/>
  <c r="V57"/>
  <c r="V58"/>
  <c r="V54"/>
  <c r="V41"/>
  <c r="V42"/>
  <c r="V43"/>
  <c r="V44"/>
  <c r="V45"/>
  <c r="V46"/>
  <c r="V48"/>
  <c r="V49"/>
  <c r="V50"/>
  <c r="V51"/>
  <c r="W31"/>
  <c r="Q31"/>
  <c r="L70"/>
  <c r="L71"/>
  <c r="L54"/>
  <c r="L55"/>
  <c r="L57"/>
  <c r="L58"/>
  <c r="L41"/>
  <c r="L42"/>
  <c r="L43"/>
  <c r="L44"/>
  <c r="L45"/>
  <c r="L46"/>
  <c r="L48"/>
  <c r="L49"/>
  <c r="L50"/>
  <c r="L51"/>
  <c r="G78"/>
  <c r="BB32"/>
  <c r="C48" i="12"/>
  <c r="G48" s="1"/>
  <c r="G16"/>
  <c r="C79"/>
  <c r="G79"/>
  <c r="G66"/>
  <c r="D17"/>
  <c r="D18"/>
  <c r="D19"/>
  <c r="D51" s="1"/>
  <c r="D37"/>
  <c r="D38"/>
  <c r="E17"/>
  <c r="F17" s="1"/>
  <c r="E18"/>
  <c r="E19"/>
  <c r="E51" s="1"/>
  <c r="F51" s="1"/>
  <c r="E37"/>
  <c r="E38"/>
  <c r="G38" s="1"/>
  <c r="D36"/>
  <c r="D49"/>
  <c r="E36"/>
  <c r="E49"/>
  <c r="F49" s="1"/>
  <c r="D67"/>
  <c r="F67" s="1"/>
  <c r="D68"/>
  <c r="D69"/>
  <c r="E67"/>
  <c r="E68"/>
  <c r="E69" s="1"/>
  <c r="D82"/>
  <c r="E80"/>
  <c r="E98"/>
  <c r="E100" s="1"/>
  <c r="D98"/>
  <c r="D100" s="1"/>
  <c r="D113" s="1"/>
  <c r="E129"/>
  <c r="F129" s="1"/>
  <c r="E130"/>
  <c r="E131"/>
  <c r="D129"/>
  <c r="D130"/>
  <c r="D131" s="1"/>
  <c r="F131" s="1"/>
  <c r="D111"/>
  <c r="D42"/>
  <c r="F42" s="1"/>
  <c r="D103"/>
  <c r="D104"/>
  <c r="F104" s="1"/>
  <c r="F91"/>
  <c r="D73"/>
  <c r="F73"/>
  <c r="F60"/>
  <c r="D139"/>
  <c r="E139"/>
  <c r="C110"/>
  <c r="C109"/>
  <c r="C103"/>
  <c r="C104"/>
  <c r="C105"/>
  <c r="C106"/>
  <c r="C107"/>
  <c r="C108"/>
  <c r="C102"/>
  <c r="C72"/>
  <c r="C73"/>
  <c r="C74"/>
  <c r="C75"/>
  <c r="C76"/>
  <c r="C77"/>
  <c r="C78"/>
  <c r="C71"/>
  <c r="C41"/>
  <c r="C42"/>
  <c r="C43"/>
  <c r="C44"/>
  <c r="C45"/>
  <c r="C46"/>
  <c r="C47"/>
  <c r="C40"/>
  <c r="G9"/>
  <c r="G10"/>
  <c r="G11"/>
  <c r="G12"/>
  <c r="G13"/>
  <c r="G14"/>
  <c r="G15"/>
  <c r="G17"/>
  <c r="C18"/>
  <c r="G18"/>
  <c r="C19"/>
  <c r="G19"/>
  <c r="F9"/>
  <c r="F10"/>
  <c r="F11"/>
  <c r="F12"/>
  <c r="F13"/>
  <c r="F14"/>
  <c r="F15"/>
  <c r="F16"/>
  <c r="F18"/>
  <c r="G28"/>
  <c r="G29"/>
  <c r="G30"/>
  <c r="G31"/>
  <c r="G32"/>
  <c r="G33"/>
  <c r="G34"/>
  <c r="G35"/>
  <c r="C36"/>
  <c r="G36" s="1"/>
  <c r="C37"/>
  <c r="G37" s="1"/>
  <c r="C38"/>
  <c r="G27"/>
  <c r="F28"/>
  <c r="F29"/>
  <c r="F30"/>
  <c r="F31"/>
  <c r="F32"/>
  <c r="F33"/>
  <c r="F34"/>
  <c r="F35"/>
  <c r="F36"/>
  <c r="F37"/>
  <c r="F27"/>
  <c r="F5" i="14"/>
  <c r="F18"/>
  <c r="F35" s="1"/>
  <c r="E5"/>
  <c r="E18"/>
  <c r="E35"/>
  <c r="G18"/>
  <c r="F40"/>
  <c r="G40"/>
  <c r="G23"/>
  <c r="G5"/>
  <c r="G10"/>
  <c r="H18"/>
  <c r="H35" s="1"/>
  <c r="H5"/>
  <c r="V15" i="9"/>
  <c r="V16"/>
  <c r="V17"/>
  <c r="V18"/>
  <c r="V19"/>
  <c r="V21"/>
  <c r="V22"/>
  <c r="V24"/>
  <c r="V25"/>
  <c r="V26"/>
  <c r="V27"/>
  <c r="V29"/>
  <c r="V30"/>
  <c r="V31"/>
  <c r="V32"/>
  <c r="L29"/>
  <c r="L26"/>
  <c r="L21"/>
  <c r="L22"/>
  <c r="L24"/>
  <c r="L15"/>
  <c r="L16"/>
  <c r="F8"/>
  <c r="W26"/>
  <c r="W24"/>
  <c r="H26"/>
  <c r="H24"/>
  <c r="H23"/>
  <c r="I5" i="14"/>
  <c r="G8"/>
  <c r="I8"/>
  <c r="G9"/>
  <c r="I9"/>
  <c r="I10"/>
  <c r="G11"/>
  <c r="I11"/>
  <c r="G12"/>
  <c r="I12"/>
  <c r="G13"/>
  <c r="I13"/>
  <c r="G14"/>
  <c r="I14"/>
  <c r="G15"/>
  <c r="I15"/>
  <c r="G21"/>
  <c r="I21"/>
  <c r="G22"/>
  <c r="I22"/>
  <c r="I23"/>
  <c r="G24"/>
  <c r="I24"/>
  <c r="G25"/>
  <c r="I25"/>
  <c r="G26"/>
  <c r="I26"/>
  <c r="G27"/>
  <c r="I27"/>
  <c r="G28"/>
  <c r="I28"/>
  <c r="F38"/>
  <c r="G38"/>
  <c r="H38"/>
  <c r="I38"/>
  <c r="F39"/>
  <c r="G39"/>
  <c r="H39"/>
  <c r="I39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BD79" i="9"/>
  <c r="BD79" i="10"/>
  <c r="BC79" i="9"/>
  <c r="BB80"/>
  <c r="BB80" i="10" s="1"/>
  <c r="BD80" i="9"/>
  <c r="BD80" i="10" s="1"/>
  <c r="BC80" i="9"/>
  <c r="BB82"/>
  <c r="BB82" i="10" s="1"/>
  <c r="BD82" i="9"/>
  <c r="BD82" i="10" s="1"/>
  <c r="BC82" i="9"/>
  <c r="F83"/>
  <c r="BC78"/>
  <c r="BB79"/>
  <c r="BC41"/>
  <c r="BC42"/>
  <c r="BC44"/>
  <c r="BC45"/>
  <c r="BC48"/>
  <c r="BC49"/>
  <c r="BC50"/>
  <c r="BC51"/>
  <c r="BC52"/>
  <c r="BC53"/>
  <c r="BD54"/>
  <c r="BC54"/>
  <c r="BC57"/>
  <c r="BC58"/>
  <c r="BB59"/>
  <c r="BD59"/>
  <c r="BD59" i="10"/>
  <c r="BC59" i="9"/>
  <c r="BC59" i="10" s="1"/>
  <c r="BF59" s="1"/>
  <c r="BB60" i="9"/>
  <c r="BD60"/>
  <c r="BD60" i="10"/>
  <c r="BC60" i="9"/>
  <c r="BC60" i="10" s="1"/>
  <c r="BF60" s="1"/>
  <c r="BB61" i="9"/>
  <c r="BD61"/>
  <c r="BD61" i="10"/>
  <c r="BC61" i="9"/>
  <c r="BC61" i="10" s="1"/>
  <c r="BF61" s="1"/>
  <c r="BD62" i="9"/>
  <c r="BD62" i="10"/>
  <c r="BB64" i="9"/>
  <c r="BD64"/>
  <c r="BD64" i="10"/>
  <c r="BC64" i="9"/>
  <c r="BC64" i="10" s="1"/>
  <c r="BF64" s="1"/>
  <c r="BB65" i="9"/>
  <c r="BD65"/>
  <c r="BD65" i="10"/>
  <c r="BC65" i="9"/>
  <c r="BC65" i="10" s="1"/>
  <c r="BF65" s="1"/>
  <c r="BB66" i="9"/>
  <c r="BD66"/>
  <c r="BD66" i="10"/>
  <c r="BC66" i="9"/>
  <c r="BC66" i="10" s="1"/>
  <c r="BF66" s="1"/>
  <c r="BB67" i="9"/>
  <c r="BD67"/>
  <c r="BD67" i="10"/>
  <c r="BC67" i="9"/>
  <c r="BC67" i="10" s="1"/>
  <c r="BF67" s="1"/>
  <c r="BD68" i="9"/>
  <c r="BD68" i="10"/>
  <c r="BD69" i="9"/>
  <c r="BD69" i="10"/>
  <c r="BC70" i="9"/>
  <c r="BC71"/>
  <c r="BB72"/>
  <c r="BD72"/>
  <c r="BD72" i="10"/>
  <c r="BC72" i="9"/>
  <c r="BC72" i="10" s="1"/>
  <c r="BF72" s="1"/>
  <c r="BB73" i="9"/>
  <c r="BD73"/>
  <c r="BD73" i="10"/>
  <c r="BC73" i="9"/>
  <c r="BC73" i="10" s="1"/>
  <c r="BF73" s="1"/>
  <c r="BD39" i="9"/>
  <c r="BD39" i="10"/>
  <c r="BC12" i="9"/>
  <c r="BC12" i="10" s="1"/>
  <c r="BC15" i="9"/>
  <c r="BC16"/>
  <c r="BC17"/>
  <c r="BC17" i="10" s="1"/>
  <c r="BC18" i="9"/>
  <c r="BC19"/>
  <c r="BC19" i="10" s="1"/>
  <c r="BC21" i="9"/>
  <c r="BC22"/>
  <c r="BC29"/>
  <c r="BB30"/>
  <c r="BB30" i="10" s="1"/>
  <c r="BD30" i="9"/>
  <c r="BD30" i="10" s="1"/>
  <c r="BC30" i="9"/>
  <c r="BD32"/>
  <c r="BD32" i="10"/>
  <c r="BC32" i="9"/>
  <c r="BC32" i="10" s="1"/>
  <c r="AX78"/>
  <c r="BA78" s="1"/>
  <c r="AY78"/>
  <c r="AX79"/>
  <c r="AX80"/>
  <c r="AY80"/>
  <c r="AX82"/>
  <c r="AY82"/>
  <c r="AZ82" s="1"/>
  <c r="AW82"/>
  <c r="AW80"/>
  <c r="AW78"/>
  <c r="AW52"/>
  <c r="AY52"/>
  <c r="AZ52"/>
  <c r="AX52"/>
  <c r="BA52"/>
  <c r="AW53"/>
  <c r="AY53"/>
  <c r="AZ53" s="1"/>
  <c r="AX53"/>
  <c r="AX54"/>
  <c r="AY55"/>
  <c r="AW59"/>
  <c r="AY59"/>
  <c r="AZ59"/>
  <c r="AX59"/>
  <c r="BA59"/>
  <c r="AW60"/>
  <c r="AY60"/>
  <c r="AZ60" s="1"/>
  <c r="AX60"/>
  <c r="AW61"/>
  <c r="AY61"/>
  <c r="AZ61"/>
  <c r="AX61"/>
  <c r="BA61"/>
  <c r="AY62"/>
  <c r="AW64"/>
  <c r="AY64"/>
  <c r="AZ64"/>
  <c r="AX64"/>
  <c r="BA64"/>
  <c r="AW65"/>
  <c r="AY65"/>
  <c r="AZ65" s="1"/>
  <c r="AX65"/>
  <c r="AW66"/>
  <c r="AY66"/>
  <c r="AZ66"/>
  <c r="AX66"/>
  <c r="BA66"/>
  <c r="AW67"/>
  <c r="AY67"/>
  <c r="AZ67" s="1"/>
  <c r="AX67"/>
  <c r="AY68"/>
  <c r="AY69"/>
  <c r="AW72"/>
  <c r="AY72"/>
  <c r="AZ72"/>
  <c r="AX72"/>
  <c r="BA72"/>
  <c r="AW73"/>
  <c r="AY73"/>
  <c r="AZ73" s="1"/>
  <c r="AX73"/>
  <c r="AY39"/>
  <c r="AW12"/>
  <c r="AY12"/>
  <c r="AX12"/>
  <c r="AW13"/>
  <c r="AY13"/>
  <c r="AX13"/>
  <c r="AX27"/>
  <c r="AW30"/>
  <c r="AY30"/>
  <c r="AZ30"/>
  <c r="AX30"/>
  <c r="BA30"/>
  <c r="AW32"/>
  <c r="AY32"/>
  <c r="AX32"/>
  <c r="AW23"/>
  <c r="AN41"/>
  <c r="AQ41"/>
  <c r="AN42"/>
  <c r="AQ42"/>
  <c r="AN43"/>
  <c r="AQ43"/>
  <c r="AN44"/>
  <c r="AQ44"/>
  <c r="AN45"/>
  <c r="AQ45"/>
  <c r="AO46"/>
  <c r="AP46"/>
  <c r="AN46"/>
  <c r="AQ46"/>
  <c r="AN48"/>
  <c r="AQ48"/>
  <c r="AN49"/>
  <c r="AQ49"/>
  <c r="AN50"/>
  <c r="AQ50"/>
  <c r="AN51"/>
  <c r="AQ51"/>
  <c r="AM52"/>
  <c r="AO52"/>
  <c r="AN52"/>
  <c r="AM53"/>
  <c r="AO53"/>
  <c r="AP53"/>
  <c r="AN53"/>
  <c r="AQ53"/>
  <c r="AO54"/>
  <c r="AN54"/>
  <c r="AQ54" s="1"/>
  <c r="AM55"/>
  <c r="AO55"/>
  <c r="AN55"/>
  <c r="AN57"/>
  <c r="AN58"/>
  <c r="AO59"/>
  <c r="AN59"/>
  <c r="AM60"/>
  <c r="AO60"/>
  <c r="AN60"/>
  <c r="AM61"/>
  <c r="AO61"/>
  <c r="AN61"/>
  <c r="AO62"/>
  <c r="AN62"/>
  <c r="AM64"/>
  <c r="AO64"/>
  <c r="AP64"/>
  <c r="AN64"/>
  <c r="AQ64"/>
  <c r="AM65"/>
  <c r="AO65"/>
  <c r="AN65"/>
  <c r="AM66"/>
  <c r="AO66"/>
  <c r="AP66"/>
  <c r="AN66"/>
  <c r="AQ66"/>
  <c r="AM67"/>
  <c r="AO67"/>
  <c r="AN67"/>
  <c r="AM68"/>
  <c r="AO68"/>
  <c r="AP68"/>
  <c r="AN68"/>
  <c r="AQ68"/>
  <c r="AM69"/>
  <c r="AO69"/>
  <c r="AN69"/>
  <c r="AN70"/>
  <c r="AQ70" s="1"/>
  <c r="AN71"/>
  <c r="AQ71" s="1"/>
  <c r="AO72"/>
  <c r="AN72"/>
  <c r="AM73"/>
  <c r="AO73"/>
  <c r="AP73"/>
  <c r="AN73"/>
  <c r="AQ73"/>
  <c r="AN78"/>
  <c r="AO78"/>
  <c r="AQ78" s="1"/>
  <c r="AN79"/>
  <c r="AO79"/>
  <c r="AN80"/>
  <c r="AO80"/>
  <c r="AN82"/>
  <c r="AO82"/>
  <c r="AP82" s="1"/>
  <c r="AN83"/>
  <c r="AO83"/>
  <c r="AQ83" s="1"/>
  <c r="AM82"/>
  <c r="AM80"/>
  <c r="AM79"/>
  <c r="AM78"/>
  <c r="AN39"/>
  <c r="AO39"/>
  <c r="AQ39" s="1"/>
  <c r="AM39"/>
  <c r="AN8"/>
  <c r="AO8"/>
  <c r="AN10"/>
  <c r="AO10"/>
  <c r="AN12"/>
  <c r="AO12"/>
  <c r="AN13"/>
  <c r="AO13"/>
  <c r="AN15"/>
  <c r="AN16"/>
  <c r="AN17"/>
  <c r="AN18"/>
  <c r="AN19"/>
  <c r="AN21"/>
  <c r="AN22"/>
  <c r="AN27"/>
  <c r="AN29"/>
  <c r="AN30"/>
  <c r="AN31"/>
  <c r="AO31"/>
  <c r="AN32"/>
  <c r="AN33"/>
  <c r="AO33"/>
  <c r="AM33"/>
  <c r="AM27"/>
  <c r="AM13"/>
  <c r="AM12"/>
  <c r="AM10"/>
  <c r="AI78"/>
  <c r="AL78" s="1"/>
  <c r="AJ78"/>
  <c r="AI79"/>
  <c r="AL79" s="1"/>
  <c r="AI80"/>
  <c r="AJ80"/>
  <c r="AI82"/>
  <c r="AJ82"/>
  <c r="AL82" s="1"/>
  <c r="AJ83"/>
  <c r="AH82"/>
  <c r="AH80"/>
  <c r="AH78"/>
  <c r="AK78" s="1"/>
  <c r="AI57"/>
  <c r="AL57"/>
  <c r="AI58"/>
  <c r="AL58"/>
  <c r="AH59"/>
  <c r="AJ59"/>
  <c r="AI59"/>
  <c r="AH60"/>
  <c r="AJ60"/>
  <c r="AK60"/>
  <c r="AI60"/>
  <c r="AL60"/>
  <c r="AH61"/>
  <c r="AJ61"/>
  <c r="AI61"/>
  <c r="AH62"/>
  <c r="AJ62"/>
  <c r="AK62"/>
  <c r="AI62"/>
  <c r="AL62"/>
  <c r="AH64"/>
  <c r="AJ64"/>
  <c r="AI64"/>
  <c r="AH65"/>
  <c r="AJ65"/>
  <c r="AK65"/>
  <c r="AI65"/>
  <c r="AL65"/>
  <c r="AH66"/>
  <c r="AJ66"/>
  <c r="AI66"/>
  <c r="AH67"/>
  <c r="AJ67"/>
  <c r="AK67"/>
  <c r="AI67"/>
  <c r="AL67"/>
  <c r="AJ68"/>
  <c r="AI68"/>
  <c r="AH69"/>
  <c r="AJ69"/>
  <c r="AI69"/>
  <c r="AI70"/>
  <c r="AL70" s="1"/>
  <c r="AI71"/>
  <c r="AL71" s="1"/>
  <c r="AH72"/>
  <c r="AJ72"/>
  <c r="AI72"/>
  <c r="AH73"/>
  <c r="AJ73"/>
  <c r="AI73"/>
  <c r="AI39"/>
  <c r="AL39" s="1"/>
  <c r="AJ39"/>
  <c r="AI43"/>
  <c r="AI54"/>
  <c r="AH39"/>
  <c r="AH10"/>
  <c r="AJ10"/>
  <c r="AI10"/>
  <c r="AH12"/>
  <c r="AJ12"/>
  <c r="AI12"/>
  <c r="AH13"/>
  <c r="AJ13"/>
  <c r="AI13"/>
  <c r="AI15"/>
  <c r="AL15" s="1"/>
  <c r="AI16"/>
  <c r="AI17"/>
  <c r="AI18"/>
  <c r="AL18" s="1"/>
  <c r="AI19"/>
  <c r="AL19" s="1"/>
  <c r="AI21"/>
  <c r="AH27"/>
  <c r="AJ27"/>
  <c r="AI27"/>
  <c r="AI29"/>
  <c r="AH30"/>
  <c r="AJ30"/>
  <c r="AK30"/>
  <c r="AI30"/>
  <c r="AL30"/>
  <c r="AH32"/>
  <c r="AJ32"/>
  <c r="AI32"/>
  <c r="AH33"/>
  <c r="AJ33"/>
  <c r="AK33"/>
  <c r="AJ8"/>
  <c r="AJ23"/>
  <c r="AI31"/>
  <c r="AJ31"/>
  <c r="AH31"/>
  <c r="AH23"/>
  <c r="AD78"/>
  <c r="AD79"/>
  <c r="AD80"/>
  <c r="AG80" s="1"/>
  <c r="AE80"/>
  <c r="AE82"/>
  <c r="AG82" s="1"/>
  <c r="AD83"/>
  <c r="AE83"/>
  <c r="AC82"/>
  <c r="AC80"/>
  <c r="AD41"/>
  <c r="AG41"/>
  <c r="AD42"/>
  <c r="AG42"/>
  <c r="AD43"/>
  <c r="AG43"/>
  <c r="AD44"/>
  <c r="AG44"/>
  <c r="AD45"/>
  <c r="AG45"/>
  <c r="AE46"/>
  <c r="AF46"/>
  <c r="AD46"/>
  <c r="AG46"/>
  <c r="AD48"/>
  <c r="AG48"/>
  <c r="AD49"/>
  <c r="AG49"/>
  <c r="AD50"/>
  <c r="AG50"/>
  <c r="AD51"/>
  <c r="AG51"/>
  <c r="AE52"/>
  <c r="AF52"/>
  <c r="AD52"/>
  <c r="AG52"/>
  <c r="AC53"/>
  <c r="AE53"/>
  <c r="AD53"/>
  <c r="AE54"/>
  <c r="AD54"/>
  <c r="AG54"/>
  <c r="AC55"/>
  <c r="AE55"/>
  <c r="AD55"/>
  <c r="AD57"/>
  <c r="AG57" s="1"/>
  <c r="AD58"/>
  <c r="AG58" s="1"/>
  <c r="AC59"/>
  <c r="AE59"/>
  <c r="AF59"/>
  <c r="AD59"/>
  <c r="AG59"/>
  <c r="AC60"/>
  <c r="AE60"/>
  <c r="AD60"/>
  <c r="AC61"/>
  <c r="AE61"/>
  <c r="AF61"/>
  <c r="AD61"/>
  <c r="AG61"/>
  <c r="AC62"/>
  <c r="AE62"/>
  <c r="AD62"/>
  <c r="AC64"/>
  <c r="AE64"/>
  <c r="AF64"/>
  <c r="AD64"/>
  <c r="AG64"/>
  <c r="AC65"/>
  <c r="AE65"/>
  <c r="AD65"/>
  <c r="AC66"/>
  <c r="AE66"/>
  <c r="AF66"/>
  <c r="AD66"/>
  <c r="AG66"/>
  <c r="AC67"/>
  <c r="AE67"/>
  <c r="AD67"/>
  <c r="AC68"/>
  <c r="AE68"/>
  <c r="AF68"/>
  <c r="AD68"/>
  <c r="AG68"/>
  <c r="AC69"/>
  <c r="AE69"/>
  <c r="AD69"/>
  <c r="AD70"/>
  <c r="AG70" s="1"/>
  <c r="AD71"/>
  <c r="AE72"/>
  <c r="AD72"/>
  <c r="AC73"/>
  <c r="AE73"/>
  <c r="AF73"/>
  <c r="AD73"/>
  <c r="AG73"/>
  <c r="AD39"/>
  <c r="AE39"/>
  <c r="AG39" s="1"/>
  <c r="AC39"/>
  <c r="AC10"/>
  <c r="AE10"/>
  <c r="AF10"/>
  <c r="AD10"/>
  <c r="AG10"/>
  <c r="AC12"/>
  <c r="AE12"/>
  <c r="AD12"/>
  <c r="AC13"/>
  <c r="AE13"/>
  <c r="AF13"/>
  <c r="AD13"/>
  <c r="AG13"/>
  <c r="AD15"/>
  <c r="AG15"/>
  <c r="AD16"/>
  <c r="AG16"/>
  <c r="AC17"/>
  <c r="AE17"/>
  <c r="AD17"/>
  <c r="AC18"/>
  <c r="AE18"/>
  <c r="AF18"/>
  <c r="AD18"/>
  <c r="AG18"/>
  <c r="AC19"/>
  <c r="AE19"/>
  <c r="AD19"/>
  <c r="AF25"/>
  <c r="AC27"/>
  <c r="AE27"/>
  <c r="AF27"/>
  <c r="AD27"/>
  <c r="AG27"/>
  <c r="AD29"/>
  <c r="AG29"/>
  <c r="AC30"/>
  <c r="AC32"/>
  <c r="AE32"/>
  <c r="AF32"/>
  <c r="AD32"/>
  <c r="AG32"/>
  <c r="AE33"/>
  <c r="AD33"/>
  <c r="AD8"/>
  <c r="AE8"/>
  <c r="AD31"/>
  <c r="AE31"/>
  <c r="AC31"/>
  <c r="Y78"/>
  <c r="AB78" s="1"/>
  <c r="Z78"/>
  <c r="Y79"/>
  <c r="Z79"/>
  <c r="Y80"/>
  <c r="AB80" s="1"/>
  <c r="Z80"/>
  <c r="Y82"/>
  <c r="Z82"/>
  <c r="Y83"/>
  <c r="AB83" s="1"/>
  <c r="Z83"/>
  <c r="Y41"/>
  <c r="AB41" s="1"/>
  <c r="Y42"/>
  <c r="Y44"/>
  <c r="AB44" s="1"/>
  <c r="Y45"/>
  <c r="AB45" s="1"/>
  <c r="Y46"/>
  <c r="AB46" s="1"/>
  <c r="Y48"/>
  <c r="Y49"/>
  <c r="AB49" s="1"/>
  <c r="Y50"/>
  <c r="AB50" s="1"/>
  <c r="Y51"/>
  <c r="Y52"/>
  <c r="AB52"/>
  <c r="Y53"/>
  <c r="AB53"/>
  <c r="Z54"/>
  <c r="Y54"/>
  <c r="Y55"/>
  <c r="AB55"/>
  <c r="Y57"/>
  <c r="AB57"/>
  <c r="Y58"/>
  <c r="AB58"/>
  <c r="X59"/>
  <c r="Z59"/>
  <c r="Y59"/>
  <c r="X60"/>
  <c r="Z60"/>
  <c r="AA60"/>
  <c r="Y60"/>
  <c r="AB60"/>
  <c r="X61"/>
  <c r="Z61"/>
  <c r="Y61"/>
  <c r="X62"/>
  <c r="Z62"/>
  <c r="AA62"/>
  <c r="Y62"/>
  <c r="AB62"/>
  <c r="X64"/>
  <c r="Z64"/>
  <c r="Y64"/>
  <c r="X65"/>
  <c r="Z65"/>
  <c r="AA65"/>
  <c r="Y65"/>
  <c r="AB65"/>
  <c r="X66"/>
  <c r="Z66"/>
  <c r="Y66"/>
  <c r="X67"/>
  <c r="Z67"/>
  <c r="AA67"/>
  <c r="Y67"/>
  <c r="AB67"/>
  <c r="X68"/>
  <c r="Z68"/>
  <c r="Y68"/>
  <c r="X69"/>
  <c r="Z69"/>
  <c r="AA69"/>
  <c r="Y69"/>
  <c r="AB69"/>
  <c r="Y70"/>
  <c r="AB70"/>
  <c r="Y71"/>
  <c r="AB71"/>
  <c r="X72"/>
  <c r="Z72"/>
  <c r="Y72"/>
  <c r="X73"/>
  <c r="Z73"/>
  <c r="AA73"/>
  <c r="Y73"/>
  <c r="AB73"/>
  <c r="Y39"/>
  <c r="Z39"/>
  <c r="AB39" s="1"/>
  <c r="Z43"/>
  <c r="X82"/>
  <c r="AA82" s="1"/>
  <c r="X79"/>
  <c r="X80"/>
  <c r="AA80" s="1"/>
  <c r="X78"/>
  <c r="X39"/>
  <c r="X10"/>
  <c r="Z10"/>
  <c r="Y10"/>
  <c r="X12"/>
  <c r="Z12"/>
  <c r="Y12"/>
  <c r="X13"/>
  <c r="Z13"/>
  <c r="Y13"/>
  <c r="Y15"/>
  <c r="AB15" s="1"/>
  <c r="Y16"/>
  <c r="AB16" s="1"/>
  <c r="Y17"/>
  <c r="Y18"/>
  <c r="Y19"/>
  <c r="AB19" s="1"/>
  <c r="Y21"/>
  <c r="Y22"/>
  <c r="AB22" s="1"/>
  <c r="X25"/>
  <c r="Z25"/>
  <c r="Y25"/>
  <c r="Z27"/>
  <c r="Y27"/>
  <c r="Z29"/>
  <c r="Y29"/>
  <c r="Z30"/>
  <c r="Z31"/>
  <c r="X32"/>
  <c r="Z32"/>
  <c r="Y32"/>
  <c r="Z33"/>
  <c r="Y33"/>
  <c r="Y8"/>
  <c r="Z8"/>
  <c r="X31"/>
  <c r="X30"/>
  <c r="X29"/>
  <c r="T78"/>
  <c r="T79"/>
  <c r="U79"/>
  <c r="T80"/>
  <c r="U80"/>
  <c r="T82"/>
  <c r="U82"/>
  <c r="U83"/>
  <c r="S82"/>
  <c r="S80"/>
  <c r="S79"/>
  <c r="T41"/>
  <c r="W41" s="1"/>
  <c r="T42"/>
  <c r="T44"/>
  <c r="W44" s="1"/>
  <c r="T45"/>
  <c r="W45" s="1"/>
  <c r="T46"/>
  <c r="T48"/>
  <c r="T49"/>
  <c r="W49" s="1"/>
  <c r="T50"/>
  <c r="W50" s="1"/>
  <c r="T51"/>
  <c r="U52"/>
  <c r="T52"/>
  <c r="U53"/>
  <c r="W53" s="1"/>
  <c r="T53"/>
  <c r="T54"/>
  <c r="W54"/>
  <c r="U55"/>
  <c r="T55"/>
  <c r="W55" s="1"/>
  <c r="T57"/>
  <c r="T58"/>
  <c r="W58" s="1"/>
  <c r="U59"/>
  <c r="T59"/>
  <c r="W59" s="1"/>
  <c r="U60"/>
  <c r="T60"/>
  <c r="U61"/>
  <c r="T61"/>
  <c r="W61"/>
  <c r="U62"/>
  <c r="T62"/>
  <c r="W62" s="1"/>
  <c r="U64"/>
  <c r="T64"/>
  <c r="W64" s="1"/>
  <c r="U65"/>
  <c r="T65"/>
  <c r="U66"/>
  <c r="W66" s="1"/>
  <c r="T66"/>
  <c r="U67"/>
  <c r="T67"/>
  <c r="W67" s="1"/>
  <c r="U68"/>
  <c r="U69"/>
  <c r="T69"/>
  <c r="T70"/>
  <c r="W70" s="1"/>
  <c r="T71"/>
  <c r="W71" s="1"/>
  <c r="U72"/>
  <c r="T72"/>
  <c r="W72"/>
  <c r="U73"/>
  <c r="T73"/>
  <c r="W73" s="1"/>
  <c r="S52"/>
  <c r="S53"/>
  <c r="S55"/>
  <c r="V55" s="1"/>
  <c r="S59"/>
  <c r="S60"/>
  <c r="S61"/>
  <c r="S62"/>
  <c r="V62" s="1"/>
  <c r="S64"/>
  <c r="S65"/>
  <c r="S66"/>
  <c r="S67"/>
  <c r="V67" s="1"/>
  <c r="S68"/>
  <c r="S69"/>
  <c r="S72"/>
  <c r="S73"/>
  <c r="V73" s="1"/>
  <c r="T39"/>
  <c r="W39" s="1"/>
  <c r="U39"/>
  <c r="T43"/>
  <c r="S39"/>
  <c r="O50"/>
  <c r="R50" s="1"/>
  <c r="U10"/>
  <c r="T10"/>
  <c r="W10" s="1"/>
  <c r="U12"/>
  <c r="T12"/>
  <c r="W12" s="1"/>
  <c r="U13"/>
  <c r="T13"/>
  <c r="T15"/>
  <c r="W15" s="1"/>
  <c r="T16"/>
  <c r="T17"/>
  <c r="W17" s="1"/>
  <c r="T18"/>
  <c r="W18" s="1"/>
  <c r="T19"/>
  <c r="W19" s="1"/>
  <c r="T21"/>
  <c r="T22"/>
  <c r="W22" s="1"/>
  <c r="T25"/>
  <c r="W25" s="1"/>
  <c r="T27"/>
  <c r="W27" s="1"/>
  <c r="T29"/>
  <c r="W29" s="1"/>
  <c r="T30"/>
  <c r="W30" s="1"/>
  <c r="U31"/>
  <c r="T31"/>
  <c r="U32"/>
  <c r="T32"/>
  <c r="W32" s="1"/>
  <c r="U33"/>
  <c r="V33" s="1"/>
  <c r="T33"/>
  <c r="S10"/>
  <c r="V10" s="1"/>
  <c r="S12"/>
  <c r="S13"/>
  <c r="V13" s="1"/>
  <c r="S31"/>
  <c r="S32"/>
  <c r="V32" s="1"/>
  <c r="S33"/>
  <c r="U8"/>
  <c r="O78"/>
  <c r="P78"/>
  <c r="R78" s="1"/>
  <c r="O79"/>
  <c r="O80"/>
  <c r="P80"/>
  <c r="O82"/>
  <c r="P82"/>
  <c r="O83"/>
  <c r="R83" s="1"/>
  <c r="P83"/>
  <c r="N82"/>
  <c r="Q82" s="1"/>
  <c r="N80"/>
  <c r="N78"/>
  <c r="O39"/>
  <c r="P39"/>
  <c r="R39" s="1"/>
  <c r="O41"/>
  <c r="O42"/>
  <c r="R42" s="1"/>
  <c r="O43"/>
  <c r="O44"/>
  <c r="R44" s="1"/>
  <c r="O45"/>
  <c r="O46"/>
  <c r="P46"/>
  <c r="O48"/>
  <c r="R48" s="1"/>
  <c r="O49"/>
  <c r="O51"/>
  <c r="O52"/>
  <c r="P52"/>
  <c r="Q52" s="1"/>
  <c r="O53"/>
  <c r="P53"/>
  <c r="Q53" s="1"/>
  <c r="O54"/>
  <c r="P54"/>
  <c r="R54" s="1"/>
  <c r="O55"/>
  <c r="P55"/>
  <c r="R55" s="1"/>
  <c r="O57"/>
  <c r="O58"/>
  <c r="R58" s="1"/>
  <c r="O59"/>
  <c r="P59"/>
  <c r="R59" s="1"/>
  <c r="O60"/>
  <c r="P60"/>
  <c r="R60" s="1"/>
  <c r="O61"/>
  <c r="P61"/>
  <c r="R61" s="1"/>
  <c r="O62"/>
  <c r="P62"/>
  <c r="R62" s="1"/>
  <c r="O64"/>
  <c r="P64"/>
  <c r="R64" s="1"/>
  <c r="O65"/>
  <c r="P65"/>
  <c r="R65" s="1"/>
  <c r="O66"/>
  <c r="P66"/>
  <c r="R66" s="1"/>
  <c r="O67"/>
  <c r="P67"/>
  <c r="R67" s="1"/>
  <c r="O68"/>
  <c r="P68"/>
  <c r="R68" s="1"/>
  <c r="O69"/>
  <c r="P69"/>
  <c r="R69" s="1"/>
  <c r="O70"/>
  <c r="O71"/>
  <c r="O72"/>
  <c r="P72"/>
  <c r="R72" s="1"/>
  <c r="O73"/>
  <c r="P73"/>
  <c r="R73" s="1"/>
  <c r="N73"/>
  <c r="N72"/>
  <c r="N69"/>
  <c r="N68"/>
  <c r="N67"/>
  <c r="N66"/>
  <c r="N65"/>
  <c r="N64"/>
  <c r="N62"/>
  <c r="N61"/>
  <c r="N60"/>
  <c r="N59"/>
  <c r="N39"/>
  <c r="O8"/>
  <c r="P8"/>
  <c r="O10"/>
  <c r="P10"/>
  <c r="O12"/>
  <c r="P12"/>
  <c r="O13"/>
  <c r="P13"/>
  <c r="O15"/>
  <c r="R15" s="1"/>
  <c r="O16"/>
  <c r="O17"/>
  <c r="P17"/>
  <c r="O18"/>
  <c r="P18"/>
  <c r="O19"/>
  <c r="P19"/>
  <c r="O21"/>
  <c r="R21" s="1"/>
  <c r="O22"/>
  <c r="O25"/>
  <c r="P25"/>
  <c r="O27"/>
  <c r="P27"/>
  <c r="O29"/>
  <c r="R29" s="1"/>
  <c r="O30"/>
  <c r="O31"/>
  <c r="P31"/>
  <c r="O32"/>
  <c r="P32"/>
  <c r="O33"/>
  <c r="P33"/>
  <c r="N33"/>
  <c r="Q33" s="1"/>
  <c r="N32"/>
  <c r="N31"/>
  <c r="N27"/>
  <c r="N25"/>
  <c r="Q25" s="1"/>
  <c r="N19"/>
  <c r="N18"/>
  <c r="Q18" s="1"/>
  <c r="N17"/>
  <c r="N13"/>
  <c r="Q13" s="1"/>
  <c r="N12"/>
  <c r="N10"/>
  <c r="Q10" s="1"/>
  <c r="J78"/>
  <c r="K78"/>
  <c r="J79"/>
  <c r="J80"/>
  <c r="K80"/>
  <c r="J82"/>
  <c r="M82" s="1"/>
  <c r="K82"/>
  <c r="J83"/>
  <c r="M83" s="1"/>
  <c r="K83"/>
  <c r="J39"/>
  <c r="M39" s="1"/>
  <c r="K39"/>
  <c r="J41"/>
  <c r="J42"/>
  <c r="J43"/>
  <c r="J44"/>
  <c r="J45"/>
  <c r="J46"/>
  <c r="J48"/>
  <c r="J49"/>
  <c r="J50"/>
  <c r="J51"/>
  <c r="J52"/>
  <c r="K52"/>
  <c r="J53"/>
  <c r="M53" s="1"/>
  <c r="K53"/>
  <c r="J54"/>
  <c r="J55"/>
  <c r="K55"/>
  <c r="L55" s="1"/>
  <c r="J57"/>
  <c r="J58"/>
  <c r="M58" s="1"/>
  <c r="J59"/>
  <c r="K59"/>
  <c r="J60"/>
  <c r="K60"/>
  <c r="L60" s="1"/>
  <c r="J61"/>
  <c r="K61"/>
  <c r="J62"/>
  <c r="K62"/>
  <c r="L62" s="1"/>
  <c r="J64"/>
  <c r="K64"/>
  <c r="J65"/>
  <c r="K65"/>
  <c r="L65" s="1"/>
  <c r="J66"/>
  <c r="K66"/>
  <c r="J67"/>
  <c r="K67"/>
  <c r="L67" s="1"/>
  <c r="J68"/>
  <c r="K68"/>
  <c r="J69"/>
  <c r="K69"/>
  <c r="L69" s="1"/>
  <c r="J70"/>
  <c r="J71"/>
  <c r="M71" s="1"/>
  <c r="J72"/>
  <c r="K72"/>
  <c r="J73"/>
  <c r="K73"/>
  <c r="L73" s="1"/>
  <c r="I82"/>
  <c r="I80"/>
  <c r="I78"/>
  <c r="I73"/>
  <c r="I72"/>
  <c r="I69"/>
  <c r="I68"/>
  <c r="I67"/>
  <c r="I66"/>
  <c r="I65"/>
  <c r="I64"/>
  <c r="I62"/>
  <c r="I61"/>
  <c r="I60"/>
  <c r="I59"/>
  <c r="I55"/>
  <c r="I53"/>
  <c r="I52"/>
  <c r="I39"/>
  <c r="W82"/>
  <c r="V82"/>
  <c r="W79"/>
  <c r="BA82"/>
  <c r="BA80"/>
  <c r="BA79"/>
  <c r="AZ78"/>
  <c r="AQ82"/>
  <c r="AQ79"/>
  <c r="AP78"/>
  <c r="AK82"/>
  <c r="AG83"/>
  <c r="AF82"/>
  <c r="AF80"/>
  <c r="AG78"/>
  <c r="AB82"/>
  <c r="AB79"/>
  <c r="AA78"/>
  <c r="R82"/>
  <c r="R79"/>
  <c r="Q78"/>
  <c r="L78"/>
  <c r="AP39"/>
  <c r="AK39"/>
  <c r="AF39"/>
  <c r="AA39"/>
  <c r="V39"/>
  <c r="Q73"/>
  <c r="R70"/>
  <c r="Q68"/>
  <c r="Q66"/>
  <c r="Q64"/>
  <c r="Q61"/>
  <c r="Q60"/>
  <c r="Q59"/>
  <c r="R57"/>
  <c r="Q55"/>
  <c r="R53"/>
  <c r="R52"/>
  <c r="R51"/>
  <c r="R49"/>
  <c r="R46"/>
  <c r="Q46"/>
  <c r="R45"/>
  <c r="R43"/>
  <c r="R41"/>
  <c r="Q39"/>
  <c r="L72"/>
  <c r="M70"/>
  <c r="L68"/>
  <c r="L66"/>
  <c r="L64"/>
  <c r="L61"/>
  <c r="L59"/>
  <c r="M57"/>
  <c r="M54"/>
  <c r="M52"/>
  <c r="M51"/>
  <c r="M50"/>
  <c r="M49"/>
  <c r="M48"/>
  <c r="M46"/>
  <c r="M45"/>
  <c r="M44"/>
  <c r="M43"/>
  <c r="M42"/>
  <c r="M41"/>
  <c r="L39"/>
  <c r="AQ33"/>
  <c r="AP33"/>
  <c r="AQ32"/>
  <c r="AQ30"/>
  <c r="AQ29"/>
  <c r="AQ27"/>
  <c r="AP27"/>
  <c r="AQ22"/>
  <c r="AQ21"/>
  <c r="AQ19"/>
  <c r="AQ18"/>
  <c r="AQ17"/>
  <c r="AQ16"/>
  <c r="AQ15"/>
  <c r="AQ13"/>
  <c r="AP13"/>
  <c r="AQ12"/>
  <c r="AP12"/>
  <c r="AQ10"/>
  <c r="AP10"/>
  <c r="AQ8"/>
  <c r="AG8"/>
  <c r="AB8"/>
  <c r="R33"/>
  <c r="R32"/>
  <c r="Q32"/>
  <c r="R30"/>
  <c r="R27"/>
  <c r="Q27"/>
  <c r="R25"/>
  <c r="R22"/>
  <c r="R19"/>
  <c r="Q19"/>
  <c r="R18"/>
  <c r="R17"/>
  <c r="Q17"/>
  <c r="R16"/>
  <c r="R13"/>
  <c r="R12"/>
  <c r="Q12"/>
  <c r="R10"/>
  <c r="R8"/>
  <c r="K33"/>
  <c r="J33"/>
  <c r="M33" s="1"/>
  <c r="I33"/>
  <c r="L33" s="1"/>
  <c r="K32"/>
  <c r="J32"/>
  <c r="I32"/>
  <c r="L32" s="1"/>
  <c r="K30"/>
  <c r="J30"/>
  <c r="M30" s="1"/>
  <c r="I30"/>
  <c r="L30" s="1"/>
  <c r="J29"/>
  <c r="M29" s="1"/>
  <c r="J22"/>
  <c r="M22" s="1"/>
  <c r="J21"/>
  <c r="M21" s="1"/>
  <c r="J19"/>
  <c r="M19" s="1"/>
  <c r="J18"/>
  <c r="M18" s="1"/>
  <c r="J17"/>
  <c r="M17" s="1"/>
  <c r="J16"/>
  <c r="M16" s="1"/>
  <c r="J15"/>
  <c r="M15" s="1"/>
  <c r="K13"/>
  <c r="J13"/>
  <c r="I13"/>
  <c r="L13" s="1"/>
  <c r="K12"/>
  <c r="J12"/>
  <c r="M12" s="1"/>
  <c r="I12"/>
  <c r="L12" s="1"/>
  <c r="K10"/>
  <c r="J10"/>
  <c r="I10"/>
  <c r="L10" s="1"/>
  <c r="K8"/>
  <c r="J8"/>
  <c r="M8" s="1"/>
  <c r="J31"/>
  <c r="K31"/>
  <c r="I31"/>
  <c r="F83"/>
  <c r="D83"/>
  <c r="G83" s="1"/>
  <c r="F82"/>
  <c r="E82"/>
  <c r="D82"/>
  <c r="G82" s="1"/>
  <c r="F80"/>
  <c r="E80"/>
  <c r="H80" s="1"/>
  <c r="D80"/>
  <c r="G80" s="1"/>
  <c r="E79"/>
  <c r="H79" s="1"/>
  <c r="E78"/>
  <c r="H78" s="1"/>
  <c r="E41"/>
  <c r="H41" s="1"/>
  <c r="E42"/>
  <c r="H42" s="1"/>
  <c r="E43"/>
  <c r="H43" s="1"/>
  <c r="E44"/>
  <c r="H44" s="1"/>
  <c r="E45"/>
  <c r="H45" s="1"/>
  <c r="E46"/>
  <c r="H46" s="1"/>
  <c r="E48"/>
  <c r="H48" s="1"/>
  <c r="E49"/>
  <c r="H49" s="1"/>
  <c r="E50"/>
  <c r="H50" s="1"/>
  <c r="E51"/>
  <c r="H51" s="1"/>
  <c r="E52"/>
  <c r="H52" s="1"/>
  <c r="E53"/>
  <c r="H53" s="1"/>
  <c r="E54"/>
  <c r="H54" s="1"/>
  <c r="E55"/>
  <c r="H55" s="1"/>
  <c r="E57"/>
  <c r="H57" s="1"/>
  <c r="E58"/>
  <c r="H58" s="1"/>
  <c r="E59"/>
  <c r="H59" s="1"/>
  <c r="E60"/>
  <c r="H60" s="1"/>
  <c r="E61"/>
  <c r="H61" s="1"/>
  <c r="E62"/>
  <c r="E64"/>
  <c r="E65"/>
  <c r="H65" s="1"/>
  <c r="E66"/>
  <c r="H66" s="1"/>
  <c r="E67"/>
  <c r="H67" s="1"/>
  <c r="E68"/>
  <c r="H68" s="1"/>
  <c r="E69"/>
  <c r="H69" s="1"/>
  <c r="E70"/>
  <c r="H70" s="1"/>
  <c r="E71"/>
  <c r="H71" s="1"/>
  <c r="F72"/>
  <c r="G72" s="1"/>
  <c r="E72"/>
  <c r="D73"/>
  <c r="F73"/>
  <c r="E73"/>
  <c r="D39"/>
  <c r="E39"/>
  <c r="F39"/>
  <c r="G39"/>
  <c r="F8"/>
  <c r="F31"/>
  <c r="E31"/>
  <c r="D8"/>
  <c r="G8" s="1"/>
  <c r="AQ83" i="9"/>
  <c r="AQ82"/>
  <c r="AP82"/>
  <c r="AQ78"/>
  <c r="AP78"/>
  <c r="AL82"/>
  <c r="AK82"/>
  <c r="AL79"/>
  <c r="AL78"/>
  <c r="AK78"/>
  <c r="AG83"/>
  <c r="AF82"/>
  <c r="AG80"/>
  <c r="AF80"/>
  <c r="AG79"/>
  <c r="AF79"/>
  <c r="AG78"/>
  <c r="AF78"/>
  <c r="AB83"/>
  <c r="AB82"/>
  <c r="AA82"/>
  <c r="AB80"/>
  <c r="AA80"/>
  <c r="AB79"/>
  <c r="AB78"/>
  <c r="AA78"/>
  <c r="W82"/>
  <c r="V82"/>
  <c r="W78"/>
  <c r="V78"/>
  <c r="R83"/>
  <c r="R82"/>
  <c r="Q82"/>
  <c r="R79"/>
  <c r="Q79"/>
  <c r="R78"/>
  <c r="Q78"/>
  <c r="M83"/>
  <c r="M82"/>
  <c r="L82"/>
  <c r="M80"/>
  <c r="M79"/>
  <c r="M78"/>
  <c r="L78"/>
  <c r="G80"/>
  <c r="G82"/>
  <c r="G83"/>
  <c r="BF73"/>
  <c r="BE73"/>
  <c r="BF72"/>
  <c r="BE72"/>
  <c r="BF67"/>
  <c r="BE67"/>
  <c r="BF66"/>
  <c r="BE66"/>
  <c r="BF65"/>
  <c r="BE65"/>
  <c r="BF64"/>
  <c r="BE64"/>
  <c r="BF61"/>
  <c r="BE61"/>
  <c r="BF60"/>
  <c r="BE60"/>
  <c r="BF59"/>
  <c r="BE59"/>
  <c r="BF53"/>
  <c r="BF52"/>
  <c r="BA73"/>
  <c r="AZ73"/>
  <c r="BA72"/>
  <c r="AZ72"/>
  <c r="BA67"/>
  <c r="AZ67"/>
  <c r="BA66"/>
  <c r="AZ66"/>
  <c r="BA65"/>
  <c r="AZ65"/>
  <c r="BA64"/>
  <c r="AZ64"/>
  <c r="BA62"/>
  <c r="BA61"/>
  <c r="AZ61"/>
  <c r="BA60"/>
  <c r="AZ60"/>
  <c r="BA59"/>
  <c r="AZ59"/>
  <c r="BA55"/>
  <c r="BA53"/>
  <c r="AZ53"/>
  <c r="BA52"/>
  <c r="AZ52"/>
  <c r="AZ39"/>
  <c r="AQ73"/>
  <c r="AP73"/>
  <c r="AQ72"/>
  <c r="AP72"/>
  <c r="AQ71"/>
  <c r="AQ70"/>
  <c r="AQ69"/>
  <c r="AP69"/>
  <c r="AQ68"/>
  <c r="AP68"/>
  <c r="AQ67"/>
  <c r="AP67"/>
  <c r="AQ66"/>
  <c r="AP66"/>
  <c r="AQ65"/>
  <c r="AP65"/>
  <c r="AQ64"/>
  <c r="AP64"/>
  <c r="AQ62"/>
  <c r="AP62"/>
  <c r="AQ61"/>
  <c r="AP61"/>
  <c r="AQ60"/>
  <c r="AP60"/>
  <c r="AQ59"/>
  <c r="AP59"/>
  <c r="AQ58"/>
  <c r="AQ57"/>
  <c r="AQ55"/>
  <c r="AP55"/>
  <c r="AQ54"/>
  <c r="AQ53"/>
  <c r="AP53"/>
  <c r="AQ52"/>
  <c r="AP52"/>
  <c r="AQ51"/>
  <c r="AQ50"/>
  <c r="AQ49"/>
  <c r="AQ48"/>
  <c r="AQ46"/>
  <c r="AP46"/>
  <c r="AQ45"/>
  <c r="AQ44"/>
  <c r="AQ43"/>
  <c r="AQ42"/>
  <c r="AQ41"/>
  <c r="AQ39"/>
  <c r="AP39"/>
  <c r="AL73"/>
  <c r="AK73"/>
  <c r="AL72"/>
  <c r="AK72"/>
  <c r="AL71"/>
  <c r="AL70"/>
  <c r="AL69"/>
  <c r="AK69"/>
  <c r="AL68"/>
  <c r="AK68"/>
  <c r="AL67"/>
  <c r="AK67"/>
  <c r="AL66"/>
  <c r="AK66"/>
  <c r="AL65"/>
  <c r="AK65"/>
  <c r="AL64"/>
  <c r="AK64"/>
  <c r="AL62"/>
  <c r="AK62"/>
  <c r="AL61"/>
  <c r="AK61"/>
  <c r="AL60"/>
  <c r="AK60"/>
  <c r="AL59"/>
  <c r="AK59"/>
  <c r="AL58"/>
  <c r="AL57"/>
  <c r="AL55"/>
  <c r="AL53"/>
  <c r="AK53"/>
  <c r="AL52"/>
  <c r="AK52"/>
  <c r="AL51"/>
  <c r="AL50"/>
  <c r="AL49"/>
  <c r="AL48"/>
  <c r="AL46"/>
  <c r="AK46"/>
  <c r="AL45"/>
  <c r="AL44"/>
  <c r="AL42"/>
  <c r="AL41"/>
  <c r="AL39"/>
  <c r="AK39"/>
  <c r="AG73"/>
  <c r="AF73"/>
  <c r="AG72"/>
  <c r="AF72"/>
  <c r="AG71"/>
  <c r="AG70"/>
  <c r="AG69"/>
  <c r="AF69"/>
  <c r="AG68"/>
  <c r="AF68"/>
  <c r="AG67"/>
  <c r="AF67"/>
  <c r="AG66"/>
  <c r="AF66"/>
  <c r="AG65"/>
  <c r="AF65"/>
  <c r="AG64"/>
  <c r="AF64"/>
  <c r="AG62"/>
  <c r="AF62"/>
  <c r="AG61"/>
  <c r="AF61"/>
  <c r="AG60"/>
  <c r="AF60"/>
  <c r="AG59"/>
  <c r="AF59"/>
  <c r="AG58"/>
  <c r="AG57"/>
  <c r="AG55"/>
  <c r="AF55"/>
  <c r="AG54"/>
  <c r="AG53"/>
  <c r="AF53"/>
  <c r="AG52"/>
  <c r="AF52"/>
  <c r="AG51"/>
  <c r="AG50"/>
  <c r="AG49"/>
  <c r="AG48"/>
  <c r="AG46"/>
  <c r="AF46"/>
  <c r="AG45"/>
  <c r="AG44"/>
  <c r="AG43"/>
  <c r="AG42"/>
  <c r="AG41"/>
  <c r="AG39"/>
  <c r="AF39"/>
  <c r="AB73"/>
  <c r="AA73"/>
  <c r="AB72"/>
  <c r="AA72"/>
  <c r="AB71"/>
  <c r="AB70"/>
  <c r="AB69"/>
  <c r="AA69"/>
  <c r="AB68"/>
  <c r="AA68"/>
  <c r="AB67"/>
  <c r="AA67"/>
  <c r="AB66"/>
  <c r="AA66"/>
  <c r="AB65"/>
  <c r="AA65"/>
  <c r="AB64"/>
  <c r="AA64"/>
  <c r="AB62"/>
  <c r="AA62"/>
  <c r="AB61"/>
  <c r="AA61"/>
  <c r="AB60"/>
  <c r="AA60"/>
  <c r="AB59"/>
  <c r="AA59"/>
  <c r="AB58"/>
  <c r="AB57"/>
  <c r="AB55"/>
  <c r="AA55"/>
  <c r="AB54"/>
  <c r="AB53"/>
  <c r="AA53"/>
  <c r="AB52"/>
  <c r="AA52"/>
  <c r="AB50"/>
  <c r="AB49"/>
  <c r="AB48"/>
  <c r="AB46"/>
  <c r="AB45"/>
  <c r="AB44"/>
  <c r="AB42"/>
  <c r="AB41"/>
  <c r="AB39"/>
  <c r="AA39"/>
  <c r="W73"/>
  <c r="V73"/>
  <c r="W72"/>
  <c r="V72"/>
  <c r="W71"/>
  <c r="W70"/>
  <c r="W69"/>
  <c r="V69"/>
  <c r="W68"/>
  <c r="V68"/>
  <c r="W67"/>
  <c r="V67"/>
  <c r="W66"/>
  <c r="V66"/>
  <c r="W65"/>
  <c r="V65"/>
  <c r="W64"/>
  <c r="V64"/>
  <c r="W62"/>
  <c r="V62"/>
  <c r="W61"/>
  <c r="V61"/>
  <c r="W60"/>
  <c r="V60"/>
  <c r="W59"/>
  <c r="V59"/>
  <c r="W58"/>
  <c r="W57"/>
  <c r="W55"/>
  <c r="V55"/>
  <c r="W54"/>
  <c r="W53"/>
  <c r="V53"/>
  <c r="W52"/>
  <c r="V52"/>
  <c r="W51"/>
  <c r="W50"/>
  <c r="W49"/>
  <c r="W48"/>
  <c r="W46"/>
  <c r="W45"/>
  <c r="W44"/>
  <c r="W42"/>
  <c r="W41"/>
  <c r="W39"/>
  <c r="V39"/>
  <c r="R73"/>
  <c r="Q73"/>
  <c r="R72"/>
  <c r="Q72"/>
  <c r="R71"/>
  <c r="R70"/>
  <c r="R69"/>
  <c r="Q69"/>
  <c r="R68"/>
  <c r="Q68"/>
  <c r="R67"/>
  <c r="Q67"/>
  <c r="R66"/>
  <c r="Q66"/>
  <c r="R65"/>
  <c r="Q65"/>
  <c r="R64"/>
  <c r="Q64"/>
  <c r="R62"/>
  <c r="Q62"/>
  <c r="R61"/>
  <c r="Q61"/>
  <c r="R60"/>
  <c r="Q60"/>
  <c r="R59"/>
  <c r="Q59"/>
  <c r="R58"/>
  <c r="R57"/>
  <c r="R55"/>
  <c r="R54"/>
  <c r="R53"/>
  <c r="Q53"/>
  <c r="R52"/>
  <c r="Q52"/>
  <c r="R51"/>
  <c r="R50"/>
  <c r="R49"/>
  <c r="R48"/>
  <c r="R46"/>
  <c r="Q46"/>
  <c r="R45"/>
  <c r="R44"/>
  <c r="R43"/>
  <c r="R42"/>
  <c r="R41"/>
  <c r="R39"/>
  <c r="Q39"/>
  <c r="M73"/>
  <c r="L73"/>
  <c r="M72"/>
  <c r="L72"/>
  <c r="M71"/>
  <c r="M70"/>
  <c r="M69"/>
  <c r="L69"/>
  <c r="M68"/>
  <c r="L68"/>
  <c r="M67"/>
  <c r="L67"/>
  <c r="M66"/>
  <c r="L66"/>
  <c r="M65"/>
  <c r="L65"/>
  <c r="M64"/>
  <c r="L64"/>
  <c r="M62"/>
  <c r="L62"/>
  <c r="M61"/>
  <c r="L61"/>
  <c r="M60"/>
  <c r="L60"/>
  <c r="M59"/>
  <c r="L59"/>
  <c r="M58"/>
  <c r="M57"/>
  <c r="M55"/>
  <c r="M54"/>
  <c r="M53"/>
  <c r="L53"/>
  <c r="M52"/>
  <c r="L52"/>
  <c r="M51"/>
  <c r="M50"/>
  <c r="M49"/>
  <c r="M48"/>
  <c r="M46"/>
  <c r="M45"/>
  <c r="M44"/>
  <c r="M43"/>
  <c r="M42"/>
  <c r="M41"/>
  <c r="M39"/>
  <c r="L39"/>
  <c r="AQ33"/>
  <c r="AP33"/>
  <c r="AQ32"/>
  <c r="AQ30"/>
  <c r="AP30"/>
  <c r="AQ29"/>
  <c r="AQ27"/>
  <c r="AP27"/>
  <c r="AQ25"/>
  <c r="AP25"/>
  <c r="AQ22"/>
  <c r="AQ21"/>
  <c r="AQ19"/>
  <c r="AP19"/>
  <c r="AQ18"/>
  <c r="AP18"/>
  <c r="AQ17"/>
  <c r="AP17"/>
  <c r="AQ16"/>
  <c r="AQ15"/>
  <c r="AQ13"/>
  <c r="AP13"/>
  <c r="AQ12"/>
  <c r="AP12"/>
  <c r="AQ10"/>
  <c r="AP10"/>
  <c r="AQ8"/>
  <c r="AL33"/>
  <c r="AK33"/>
  <c r="AL32"/>
  <c r="AK32"/>
  <c r="AL30"/>
  <c r="AK30"/>
  <c r="AL29"/>
  <c r="AL27"/>
  <c r="AK27"/>
  <c r="AL22"/>
  <c r="AL21"/>
  <c r="AL19"/>
  <c r="AL18"/>
  <c r="AL17"/>
  <c r="AL16"/>
  <c r="AL15"/>
  <c r="AL13"/>
  <c r="AK13"/>
  <c r="AL12"/>
  <c r="AK12"/>
  <c r="AL10"/>
  <c r="AK10"/>
  <c r="W33"/>
  <c r="W32"/>
  <c r="W30"/>
  <c r="W29"/>
  <c r="W27"/>
  <c r="W25"/>
  <c r="W22"/>
  <c r="W21"/>
  <c r="W19"/>
  <c r="W18"/>
  <c r="W17"/>
  <c r="W16"/>
  <c r="W15"/>
  <c r="W13"/>
  <c r="V13"/>
  <c r="W12"/>
  <c r="V12"/>
  <c r="W10"/>
  <c r="V10"/>
  <c r="R33"/>
  <c r="Q33"/>
  <c r="R32"/>
  <c r="Q32"/>
  <c r="R30"/>
  <c r="Q30"/>
  <c r="R29"/>
  <c r="R27"/>
  <c r="Q27"/>
  <c r="R24"/>
  <c r="Q25"/>
  <c r="R22"/>
  <c r="R21"/>
  <c r="R19"/>
  <c r="Q19"/>
  <c r="R18"/>
  <c r="Q18"/>
  <c r="R17"/>
  <c r="Q17"/>
  <c r="R16"/>
  <c r="R15"/>
  <c r="R13"/>
  <c r="Q13"/>
  <c r="R12"/>
  <c r="Q12"/>
  <c r="R10"/>
  <c r="Q10"/>
  <c r="R8"/>
  <c r="M33"/>
  <c r="L33"/>
  <c r="M32"/>
  <c r="L32"/>
  <c r="M30"/>
  <c r="L30"/>
  <c r="M29"/>
  <c r="M27"/>
  <c r="L27"/>
  <c r="L25"/>
  <c r="M22"/>
  <c r="M21"/>
  <c r="M19"/>
  <c r="L19"/>
  <c r="M18"/>
  <c r="L18"/>
  <c r="M17"/>
  <c r="L17"/>
  <c r="M16"/>
  <c r="M15"/>
  <c r="M13"/>
  <c r="L13"/>
  <c r="M12"/>
  <c r="L12"/>
  <c r="M10"/>
  <c r="L10"/>
  <c r="M8"/>
  <c r="BE79"/>
  <c r="BF79"/>
  <c r="BE80"/>
  <c r="BF80"/>
  <c r="BE82"/>
  <c r="BF82"/>
  <c r="BF12"/>
  <c r="BF13"/>
  <c r="BF18"/>
  <c r="BF25"/>
  <c r="BF27"/>
  <c r="BE30"/>
  <c r="BF30"/>
  <c r="BE32"/>
  <c r="BF32"/>
  <c r="AZ78"/>
  <c r="AZ79"/>
  <c r="BA12"/>
  <c r="BA13"/>
  <c r="BA17"/>
  <c r="BA18"/>
  <c r="BA19"/>
  <c r="BA25"/>
  <c r="BA27"/>
  <c r="BA30"/>
  <c r="BA32"/>
  <c r="AZ12"/>
  <c r="AZ13"/>
  <c r="AZ30"/>
  <c r="AZ32"/>
  <c r="G8"/>
  <c r="H41"/>
  <c r="H42"/>
  <c r="H43"/>
  <c r="H44"/>
  <c r="H45"/>
  <c r="H46"/>
  <c r="H48"/>
  <c r="H49"/>
  <c r="H50"/>
  <c r="H51"/>
  <c r="H52"/>
  <c r="H53"/>
  <c r="H54"/>
  <c r="H55"/>
  <c r="H57"/>
  <c r="H58"/>
  <c r="H59"/>
  <c r="H60"/>
  <c r="H61"/>
  <c r="H62"/>
  <c r="H64"/>
  <c r="H65"/>
  <c r="H66"/>
  <c r="H67"/>
  <c r="H68"/>
  <c r="H69"/>
  <c r="H70"/>
  <c r="H71"/>
  <c r="H72"/>
  <c r="H73"/>
  <c r="H10"/>
  <c r="H12"/>
  <c r="H13"/>
  <c r="H15"/>
  <c r="H16"/>
  <c r="H17"/>
  <c r="H18"/>
  <c r="H19"/>
  <c r="H21"/>
  <c r="H22"/>
  <c r="H25"/>
  <c r="H27"/>
  <c r="H29"/>
  <c r="H30"/>
  <c r="H32"/>
  <c r="H33"/>
  <c r="G10"/>
  <c r="G12"/>
  <c r="G13"/>
  <c r="H78"/>
  <c r="H79"/>
  <c r="H80"/>
  <c r="H82"/>
  <c r="H39"/>
  <c r="G39"/>
  <c r="BE78"/>
  <c r="BA80"/>
  <c r="AZ80"/>
  <c r="AF31"/>
  <c r="AA32"/>
  <c r="BA78"/>
  <c r="BF78"/>
  <c r="AF32"/>
  <c r="AF30"/>
  <c r="AG33"/>
  <c r="BA82"/>
  <c r="AZ82"/>
  <c r="BA79"/>
  <c r="AA33"/>
  <c r="AB33"/>
  <c r="AA13"/>
  <c r="AB13"/>
  <c r="AB32"/>
  <c r="AB12"/>
  <c r="AA12"/>
  <c r="AB10"/>
  <c r="AA10"/>
  <c r="AB8"/>
  <c r="AG30"/>
  <c r="AG31"/>
  <c r="AG32"/>
  <c r="AG13"/>
  <c r="AG17"/>
  <c r="AG18"/>
  <c r="AG19"/>
  <c r="AG25"/>
  <c r="AG27"/>
  <c r="AG12"/>
  <c r="AG10"/>
  <c r="AG8"/>
  <c r="AF33"/>
  <c r="AF13"/>
  <c r="AF17"/>
  <c r="AF18"/>
  <c r="AF19"/>
  <c r="AF25"/>
  <c r="AF27"/>
  <c r="AF12"/>
  <c r="AF10"/>
  <c r="E141" i="12"/>
  <c r="G141" s="1"/>
  <c r="C139"/>
  <c r="C141"/>
  <c r="D141"/>
  <c r="G139"/>
  <c r="F139"/>
  <c r="G138"/>
  <c r="F138"/>
  <c r="C130"/>
  <c r="C129"/>
  <c r="C131"/>
  <c r="G131" s="1"/>
  <c r="G130"/>
  <c r="F130"/>
  <c r="G129"/>
  <c r="G127"/>
  <c r="F127"/>
  <c r="G126"/>
  <c r="F126"/>
  <c r="G124"/>
  <c r="F124"/>
  <c r="G123"/>
  <c r="F123"/>
  <c r="G122"/>
  <c r="G121"/>
  <c r="F121"/>
  <c r="G120"/>
  <c r="F120"/>
  <c r="C98"/>
  <c r="C100" s="1"/>
  <c r="E112"/>
  <c r="C112"/>
  <c r="G112"/>
  <c r="D112"/>
  <c r="F112"/>
  <c r="D110"/>
  <c r="D109"/>
  <c r="G108"/>
  <c r="D108"/>
  <c r="F108" s="1"/>
  <c r="G107"/>
  <c r="D107"/>
  <c r="F107"/>
  <c r="G106"/>
  <c r="D106"/>
  <c r="F106" s="1"/>
  <c r="G105"/>
  <c r="D105"/>
  <c r="F105"/>
  <c r="G104"/>
  <c r="G103"/>
  <c r="G102"/>
  <c r="D102"/>
  <c r="F102" s="1"/>
  <c r="G99"/>
  <c r="F99"/>
  <c r="G95"/>
  <c r="F95"/>
  <c r="G94"/>
  <c r="F94"/>
  <c r="G93"/>
  <c r="F93"/>
  <c r="G92"/>
  <c r="F92"/>
  <c r="G91"/>
  <c r="G90"/>
  <c r="F90"/>
  <c r="G89"/>
  <c r="F89"/>
  <c r="C68"/>
  <c r="C67"/>
  <c r="C69" s="1"/>
  <c r="E81"/>
  <c r="G81" s="1"/>
  <c r="C81"/>
  <c r="D81"/>
  <c r="D79"/>
  <c r="F79"/>
  <c r="G78"/>
  <c r="D78"/>
  <c r="F78" s="1"/>
  <c r="G77"/>
  <c r="D77"/>
  <c r="F77"/>
  <c r="G76"/>
  <c r="D76"/>
  <c r="F76" s="1"/>
  <c r="G75"/>
  <c r="D75"/>
  <c r="F75"/>
  <c r="G74"/>
  <c r="D74"/>
  <c r="F74" s="1"/>
  <c r="G73"/>
  <c r="G72"/>
  <c r="D72"/>
  <c r="F72" s="1"/>
  <c r="G71"/>
  <c r="D71"/>
  <c r="F71"/>
  <c r="G68"/>
  <c r="F68"/>
  <c r="G67"/>
  <c r="F66"/>
  <c r="G65"/>
  <c r="F65"/>
  <c r="G64"/>
  <c r="F64"/>
  <c r="G63"/>
  <c r="F63"/>
  <c r="G62"/>
  <c r="F62"/>
  <c r="G61"/>
  <c r="F61"/>
  <c r="G60"/>
  <c r="G59"/>
  <c r="F59"/>
  <c r="G58"/>
  <c r="F58"/>
  <c r="C51"/>
  <c r="G51"/>
  <c r="E50"/>
  <c r="C50"/>
  <c r="G50" s="1"/>
  <c r="D50"/>
  <c r="F50" s="1"/>
  <c r="C49"/>
  <c r="G49" s="1"/>
  <c r="D48"/>
  <c r="F48" s="1"/>
  <c r="G47"/>
  <c r="D47"/>
  <c r="F47"/>
  <c r="G46"/>
  <c r="D46"/>
  <c r="F46" s="1"/>
  <c r="G45"/>
  <c r="D45"/>
  <c r="F45"/>
  <c r="G44"/>
  <c r="D44"/>
  <c r="F44" s="1"/>
  <c r="G43"/>
  <c r="D43"/>
  <c r="F43"/>
  <c r="G42"/>
  <c r="G41"/>
  <c r="D41"/>
  <c r="F41"/>
  <c r="G40"/>
  <c r="D40"/>
  <c r="F40" s="1"/>
  <c r="G8"/>
  <c r="F8"/>
  <c r="AA13" i="10" l="1"/>
  <c r="AB13"/>
  <c r="AA32"/>
  <c r="AB32"/>
  <c r="V72"/>
  <c r="H39"/>
  <c r="G73"/>
  <c r="H72"/>
  <c r="H82"/>
  <c r="M10"/>
  <c r="M13"/>
  <c r="M32"/>
  <c r="Q62"/>
  <c r="Q65"/>
  <c r="Q67"/>
  <c r="Q69"/>
  <c r="Q72"/>
  <c r="W51"/>
  <c r="W42"/>
  <c r="AB21"/>
  <c r="AK53"/>
  <c r="AK52"/>
  <c r="R71"/>
  <c r="AG25"/>
  <c r="AA10"/>
  <c r="AB10"/>
  <c r="AK13"/>
  <c r="AL13"/>
  <c r="AK10"/>
  <c r="AL10"/>
  <c r="AK73"/>
  <c r="AL73"/>
  <c r="AK69"/>
  <c r="AL69"/>
  <c r="AP61"/>
  <c r="AQ61"/>
  <c r="AP59"/>
  <c r="AQ59"/>
  <c r="AP55"/>
  <c r="AQ55"/>
  <c r="AZ12"/>
  <c r="BA12"/>
  <c r="AA18"/>
  <c r="AB18"/>
  <c r="AA17"/>
  <c r="AB17"/>
  <c r="AZ80"/>
  <c r="W48"/>
  <c r="W46"/>
  <c r="AL21"/>
  <c r="AL17"/>
  <c r="AL16"/>
  <c r="AK48"/>
  <c r="AP19"/>
  <c r="AQ58"/>
  <c r="AQ57"/>
  <c r="M73"/>
  <c r="M72"/>
  <c r="M69"/>
  <c r="M68"/>
  <c r="M67"/>
  <c r="M66"/>
  <c r="M65"/>
  <c r="M64"/>
  <c r="M62"/>
  <c r="M61"/>
  <c r="M60"/>
  <c r="M59"/>
  <c r="M55"/>
  <c r="L53"/>
  <c r="L52"/>
  <c r="L82"/>
  <c r="M78"/>
  <c r="W33"/>
  <c r="W21"/>
  <c r="W16"/>
  <c r="W13"/>
  <c r="V12"/>
  <c r="V69"/>
  <c r="V65"/>
  <c r="V60"/>
  <c r="V52"/>
  <c r="W69"/>
  <c r="W65"/>
  <c r="W60"/>
  <c r="W57"/>
  <c r="W52"/>
  <c r="AB48"/>
  <c r="AB42"/>
  <c r="AG71"/>
  <c r="AL29"/>
  <c r="BA27"/>
  <c r="BF32"/>
  <c r="H29"/>
  <c r="H24"/>
  <c r="H19"/>
  <c r="H15"/>
  <c r="H12"/>
  <c r="G78"/>
  <c r="L21"/>
  <c r="L16"/>
  <c r="L51"/>
  <c r="L46"/>
  <c r="L42"/>
  <c r="L57"/>
  <c r="Q79"/>
  <c r="V21"/>
  <c r="V16"/>
  <c r="V51"/>
  <c r="V46"/>
  <c r="V42"/>
  <c r="V57"/>
  <c r="AA24"/>
  <c r="AA19"/>
  <c r="AA15"/>
  <c r="AA53"/>
  <c r="AA48"/>
  <c r="AA42"/>
  <c r="AA70"/>
  <c r="AF79"/>
  <c r="AK24"/>
  <c r="AK21"/>
  <c r="AK16"/>
  <c r="AK58"/>
  <c r="AK54"/>
  <c r="AK41"/>
  <c r="AL52"/>
  <c r="AL48"/>
  <c r="AL41"/>
  <c r="AP32"/>
  <c r="AZ79"/>
  <c r="AA55"/>
  <c r="G29"/>
  <c r="G24"/>
  <c r="G18"/>
  <c r="G12"/>
  <c r="G66"/>
  <c r="G59"/>
  <c r="G53"/>
  <c r="G49"/>
  <c r="G46"/>
  <c r="G43"/>
  <c r="Q16"/>
  <c r="Q21"/>
  <c r="Q45"/>
  <c r="Q41"/>
  <c r="Q48"/>
  <c r="Q70"/>
  <c r="AG21"/>
  <c r="AF44"/>
  <c r="AF51"/>
  <c r="AF70"/>
  <c r="AL24"/>
  <c r="AQ26"/>
  <c r="AP15"/>
  <c r="AP43"/>
  <c r="AP51"/>
  <c r="AP57"/>
  <c r="G69" i="12"/>
  <c r="C82"/>
  <c r="G100"/>
  <c r="C113"/>
  <c r="AA27" i="10"/>
  <c r="AB27"/>
  <c r="AA25"/>
  <c r="AB25"/>
  <c r="AA12"/>
  <c r="AB12"/>
  <c r="AA72"/>
  <c r="AB72"/>
  <c r="AA68"/>
  <c r="AB68"/>
  <c r="AA66"/>
  <c r="AB66"/>
  <c r="AA64"/>
  <c r="AB64"/>
  <c r="AA61"/>
  <c r="AB61"/>
  <c r="AA59"/>
  <c r="AB59"/>
  <c r="AF19"/>
  <c r="AG19"/>
  <c r="AF17"/>
  <c r="AG17"/>
  <c r="AF12"/>
  <c r="AG12"/>
  <c r="AF72"/>
  <c r="AG72"/>
  <c r="AF69"/>
  <c r="AG69"/>
  <c r="AF67"/>
  <c r="AG67"/>
  <c r="AF65"/>
  <c r="AG65"/>
  <c r="AF62"/>
  <c r="AG62"/>
  <c r="AF60"/>
  <c r="AG60"/>
  <c r="AF55"/>
  <c r="AG55"/>
  <c r="AF53"/>
  <c r="AG53"/>
  <c r="AK32"/>
  <c r="AL32"/>
  <c r="AK66"/>
  <c r="AL66"/>
  <c r="AK64"/>
  <c r="AL64"/>
  <c r="AK61"/>
  <c r="AL61"/>
  <c r="AK59"/>
  <c r="AL59"/>
  <c r="AP72"/>
  <c r="AQ72"/>
  <c r="AP69"/>
  <c r="AQ69"/>
  <c r="AP67"/>
  <c r="AQ67"/>
  <c r="AP65"/>
  <c r="AQ65"/>
  <c r="AP62"/>
  <c r="AQ62"/>
  <c r="AP52"/>
  <c r="AQ52"/>
  <c r="AZ13"/>
  <c r="BA13"/>
  <c r="BE30"/>
  <c r="BE80"/>
  <c r="F100" i="12"/>
  <c r="E113"/>
  <c r="BE13" i="10"/>
  <c r="BB12"/>
  <c r="BB17"/>
  <c r="BB79"/>
  <c r="BB59"/>
  <c r="BE59" s="1"/>
  <c r="BB60"/>
  <c r="BB61"/>
  <c r="BE61" s="1"/>
  <c r="BB64"/>
  <c r="BB65"/>
  <c r="BE65" s="1"/>
  <c r="BB66"/>
  <c r="BB67"/>
  <c r="BE67" s="1"/>
  <c r="BB72"/>
  <c r="BB73"/>
  <c r="BE73" s="1"/>
  <c r="BB32"/>
  <c r="E8" i="9"/>
  <c r="E10" i="10"/>
  <c r="AC8" i="9"/>
  <c r="AC33" i="10"/>
  <c r="AW39"/>
  <c r="AZ39" s="1"/>
  <c r="BB39" i="9"/>
  <c r="AS10" i="10"/>
  <c r="BC55" i="9"/>
  <c r="AX55" i="10"/>
  <c r="BA55" s="1"/>
  <c r="BC62" i="9"/>
  <c r="AX62" i="10"/>
  <c r="BA62" s="1"/>
  <c r="F81" i="12"/>
  <c r="V68" i="10"/>
  <c r="V64"/>
  <c r="V59"/>
  <c r="BE72"/>
  <c r="BE66"/>
  <c r="BE64"/>
  <c r="BE60"/>
  <c r="BC27"/>
  <c r="BF27" s="1"/>
  <c r="BB57"/>
  <c r="BB45"/>
  <c r="BB43"/>
  <c r="BB41"/>
  <c r="AM8" i="9"/>
  <c r="S8"/>
  <c r="AW33"/>
  <c r="I8"/>
  <c r="AX39"/>
  <c r="AA33" i="10"/>
  <c r="AB33"/>
  <c r="AF33"/>
  <c r="AG33"/>
  <c r="AK27"/>
  <c r="AL27"/>
  <c r="AK12"/>
  <c r="AL12"/>
  <c r="AK72"/>
  <c r="AL72"/>
  <c r="AL68"/>
  <c r="AP60"/>
  <c r="AQ60"/>
  <c r="AZ32"/>
  <c r="BA32"/>
  <c r="BE82"/>
  <c r="I35" i="14"/>
  <c r="G35"/>
  <c r="F69" i="12"/>
  <c r="E82"/>
  <c r="BE18" i="10"/>
  <c r="BE27"/>
  <c r="BC79"/>
  <c r="BC80"/>
  <c r="BF80" s="1"/>
  <c r="BC82"/>
  <c r="BF82" s="1"/>
  <c r="BC78"/>
  <c r="BF78" s="1"/>
  <c r="BC18"/>
  <c r="BF18" s="1"/>
  <c r="BC30"/>
  <c r="BF30" s="1"/>
  <c r="AW68" i="9"/>
  <c r="AH68" i="10"/>
  <c r="AK68" s="1"/>
  <c r="AW10" i="9"/>
  <c r="N8"/>
  <c r="AZ55"/>
  <c r="BB55"/>
  <c r="BB55" i="10" s="1"/>
  <c r="BE55" s="1"/>
  <c r="AW55"/>
  <c r="AZ55" s="1"/>
  <c r="AS39"/>
  <c r="AS33" i="9"/>
  <c r="AS33" i="10" s="1"/>
  <c r="AX68" i="9"/>
  <c r="T68" i="10"/>
  <c r="T8" i="9"/>
  <c r="AX10"/>
  <c r="BD29" i="10"/>
  <c r="BE29" i="9"/>
  <c r="BF29"/>
  <c r="BD12" i="10"/>
  <c r="BE12" i="9"/>
  <c r="C80" i="12"/>
  <c r="G80" s="1"/>
  <c r="G98"/>
  <c r="C111"/>
  <c r="F141"/>
  <c r="H73" i="10"/>
  <c r="W68"/>
  <c r="V66"/>
  <c r="V61"/>
  <c r="V53"/>
  <c r="BE32"/>
  <c r="BF79"/>
  <c r="H10"/>
  <c r="BB21"/>
  <c r="BB52"/>
  <c r="BB78"/>
  <c r="BE78" s="1"/>
  <c r="AR8" i="9"/>
  <c r="AH8"/>
  <c r="X8"/>
  <c r="AW62"/>
  <c r="AX33"/>
  <c r="BC24" i="10"/>
  <c r="AI8" i="9"/>
  <c r="BC13" i="10"/>
  <c r="BF13" s="1"/>
  <c r="BD51"/>
  <c r="BF51" i="9"/>
  <c r="BE51"/>
  <c r="BD50" i="10"/>
  <c r="BF50" i="9"/>
  <c r="BE50"/>
  <c r="BD49" i="10"/>
  <c r="BF49" i="9"/>
  <c r="BE49"/>
  <c r="BD48" i="10"/>
  <c r="BF48" i="9"/>
  <c r="BE48"/>
  <c r="BD71" i="10"/>
  <c r="BF71" i="9"/>
  <c r="BE71"/>
  <c r="BD70" i="10"/>
  <c r="BF70" i="9"/>
  <c r="BE70"/>
  <c r="AX23" i="10"/>
  <c r="BA23" i="9"/>
  <c r="AY24" i="10"/>
  <c r="BA24" i="9"/>
  <c r="AZ24"/>
  <c r="BA21"/>
  <c r="AZ21"/>
  <c r="AY21" i="10"/>
  <c r="AT8" i="9"/>
  <c r="AY10"/>
  <c r="D68" i="10"/>
  <c r="G68" s="1"/>
  <c r="G68" i="9"/>
  <c r="F62" i="10"/>
  <c r="G62" i="9"/>
  <c r="BA73" i="10"/>
  <c r="BA67"/>
  <c r="BA65"/>
  <c r="BA60"/>
  <c r="BA53"/>
  <c r="BC29"/>
  <c r="BC21"/>
  <c r="BC16"/>
  <c r="BC70"/>
  <c r="BC57"/>
  <c r="BC54"/>
  <c r="BC53"/>
  <c r="BF53" s="1"/>
  <c r="BC51"/>
  <c r="BC49"/>
  <c r="BC44"/>
  <c r="BC41"/>
  <c r="I18" i="14"/>
  <c r="F38" i="12"/>
  <c r="F19"/>
  <c r="E111"/>
  <c r="F98"/>
  <c r="D80"/>
  <c r="F80" s="1"/>
  <c r="BB54" i="9"/>
  <c r="BB54" i="10" s="1"/>
  <c r="BE55" i="9"/>
  <c r="BE52"/>
  <c r="D10" i="10"/>
  <c r="G10" s="1"/>
  <c r="X46"/>
  <c r="AA46" s="1"/>
  <c r="AH19"/>
  <c r="AK19" s="1"/>
  <c r="AI46"/>
  <c r="AL46" s="1"/>
  <c r="BB25"/>
  <c r="BB22"/>
  <c r="BD19" i="9"/>
  <c r="BD17"/>
  <c r="BB16" i="10"/>
  <c r="BB15"/>
  <c r="BC25"/>
  <c r="BC23"/>
  <c r="BB44"/>
  <c r="BB42"/>
  <c r="BB58"/>
  <c r="AR10"/>
  <c r="AR46"/>
  <c r="AS19"/>
  <c r="AW29"/>
  <c r="AW25"/>
  <c r="AZ25" s="1"/>
  <c r="AW22"/>
  <c r="AW19" i="9"/>
  <c r="AW58" i="10"/>
  <c r="AW51"/>
  <c r="AZ51" s="1"/>
  <c r="AW49"/>
  <c r="AW46" i="9"/>
  <c r="AW44" i="10"/>
  <c r="AW42"/>
  <c r="AW71"/>
  <c r="AW69" i="9"/>
  <c r="AX29" i="10"/>
  <c r="AX25"/>
  <c r="AX21"/>
  <c r="AX18"/>
  <c r="BA18" s="1"/>
  <c r="AX16"/>
  <c r="AX71"/>
  <c r="AX69" i="9"/>
  <c r="AX58" i="10"/>
  <c r="AX51"/>
  <c r="AX49"/>
  <c r="AX46" i="9"/>
  <c r="AX44" i="10"/>
  <c r="AX41"/>
  <c r="AY33" i="9"/>
  <c r="AZ54"/>
  <c r="AZ45"/>
  <c r="AZ43"/>
  <c r="AZ41"/>
  <c r="AW16" i="10"/>
  <c r="BB23"/>
  <c r="AW26"/>
  <c r="BC26"/>
  <c r="BF54" i="9"/>
  <c r="BD54" i="10"/>
  <c r="BE54" i="9"/>
  <c r="BE52" i="10"/>
  <c r="BD22"/>
  <c r="BE22" i="9"/>
  <c r="BF22"/>
  <c r="BD21" i="10"/>
  <c r="BE21" i="9"/>
  <c r="BF21"/>
  <c r="BD16" i="10"/>
  <c r="BF16" i="9"/>
  <c r="BE16"/>
  <c r="BD15" i="10"/>
  <c r="BF15" i="9"/>
  <c r="BE15"/>
  <c r="BE25" i="10"/>
  <c r="BF25"/>
  <c r="BD24"/>
  <c r="BE24" i="9"/>
  <c r="BF24"/>
  <c r="BE45"/>
  <c r="BD45" i="10"/>
  <c r="BF45" i="9"/>
  <c r="BD44" i="10"/>
  <c r="BF44" i="9"/>
  <c r="BE44"/>
  <c r="BE43"/>
  <c r="BD43" i="10"/>
  <c r="BD42"/>
  <c r="BF42" i="9"/>
  <c r="BE42"/>
  <c r="BE41"/>
  <c r="BD41" i="10"/>
  <c r="BF41" i="9"/>
  <c r="BD58" i="10"/>
  <c r="BF58" i="9"/>
  <c r="BE58"/>
  <c r="BD57" i="10"/>
  <c r="BF57" i="9"/>
  <c r="BE57"/>
  <c r="BA29"/>
  <c r="AY29" i="10"/>
  <c r="AZ29" i="9"/>
  <c r="BA25" i="10"/>
  <c r="AY22"/>
  <c r="BA22" i="9"/>
  <c r="AZ22"/>
  <c r="BA71" i="10"/>
  <c r="AZ71"/>
  <c r="BA58"/>
  <c r="AZ58"/>
  <c r="BA51"/>
  <c r="BA49"/>
  <c r="AZ49"/>
  <c r="BA44"/>
  <c r="AZ44"/>
  <c r="AZ42"/>
  <c r="BD23"/>
  <c r="BE23" i="9"/>
  <c r="BF23"/>
  <c r="AZ26" i="10"/>
  <c r="BC22"/>
  <c r="BC15"/>
  <c r="BC71"/>
  <c r="BC58"/>
  <c r="BC52"/>
  <c r="BF52" s="1"/>
  <c r="BC50"/>
  <c r="BC48"/>
  <c r="BC45"/>
  <c r="BC42"/>
  <c r="BB53"/>
  <c r="BE53" s="1"/>
  <c r="BB29"/>
  <c r="BB24"/>
  <c r="BE27" i="9"/>
  <c r="BB51" i="10"/>
  <c r="BB50"/>
  <c r="BB49"/>
  <c r="BB48"/>
  <c r="BB71"/>
  <c r="BB70"/>
  <c r="AW24"/>
  <c r="AW21"/>
  <c r="AW57"/>
  <c r="AZ57" s="1"/>
  <c r="AW50"/>
  <c r="AZ50" s="1"/>
  <c r="AW48"/>
  <c r="AZ48" s="1"/>
  <c r="AW45"/>
  <c r="AW43"/>
  <c r="AW41"/>
  <c r="AW70"/>
  <c r="AZ70" s="1"/>
  <c r="AX24"/>
  <c r="AX22"/>
  <c r="AX19"/>
  <c r="AX17"/>
  <c r="BA17" s="1"/>
  <c r="AX15"/>
  <c r="BA15" s="1"/>
  <c r="AX70"/>
  <c r="BA70" s="1"/>
  <c r="AX57"/>
  <c r="BA57" s="1"/>
  <c r="AX50"/>
  <c r="BA50" s="1"/>
  <c r="AX48"/>
  <c r="BA48" s="1"/>
  <c r="AX45"/>
  <c r="AX42"/>
  <c r="BA42" s="1"/>
  <c r="BA19"/>
  <c r="BB26"/>
  <c r="AX43"/>
  <c r="D69"/>
  <c r="G69" s="1"/>
  <c r="F64"/>
  <c r="BA15" i="9"/>
  <c r="AZ44"/>
  <c r="AZ42"/>
  <c r="BA45"/>
  <c r="BA43"/>
  <c r="BA41"/>
  <c r="AZ50"/>
  <c r="AZ48"/>
  <c r="BA50"/>
  <c r="BA48"/>
  <c r="BA57"/>
  <c r="AZ57"/>
  <c r="BA54"/>
  <c r="BA70"/>
  <c r="AZ70"/>
  <c r="AW15" i="10"/>
  <c r="AZ15" s="1"/>
  <c r="AX26"/>
  <c r="BA26" s="1"/>
  <c r="AY23"/>
  <c r="AY16"/>
  <c r="AY45"/>
  <c r="AY43"/>
  <c r="AY41"/>
  <c r="Q55" i="9"/>
  <c r="BA44"/>
  <c r="BA42"/>
  <c r="AZ51"/>
  <c r="AZ49"/>
  <c r="BA51"/>
  <c r="BA49"/>
  <c r="BA58"/>
  <c r="AZ58"/>
  <c r="BA71"/>
  <c r="AZ71"/>
  <c r="BD26"/>
  <c r="BC43"/>
  <c r="BC43" i="10" s="1"/>
  <c r="BA23" l="1"/>
  <c r="BD26"/>
  <c r="BE26" i="9"/>
  <c r="BF26"/>
  <c r="AZ45" i="10"/>
  <c r="BA45"/>
  <c r="G64"/>
  <c r="H64"/>
  <c r="AZ43"/>
  <c r="BA43"/>
  <c r="AZ16"/>
  <c r="BA16"/>
  <c r="BA22"/>
  <c r="AZ22"/>
  <c r="BA29"/>
  <c r="AZ29"/>
  <c r="BE57"/>
  <c r="BF57"/>
  <c r="BE15"/>
  <c r="BF15"/>
  <c r="BE21"/>
  <c r="BF21"/>
  <c r="BD33" i="9"/>
  <c r="AY33" i="10"/>
  <c r="BA33" i="9"/>
  <c r="AZ33"/>
  <c r="BB69"/>
  <c r="AW69" i="10"/>
  <c r="AZ69" s="1"/>
  <c r="AZ69" i="9"/>
  <c r="BB46"/>
  <c r="AW46" i="10"/>
  <c r="AZ46" s="1"/>
  <c r="AZ46" i="9"/>
  <c r="AW19" i="10"/>
  <c r="AZ19" s="1"/>
  <c r="AZ19" i="9"/>
  <c r="BB19"/>
  <c r="BB19" i="10" s="1"/>
  <c r="BD17"/>
  <c r="BE17" i="9"/>
  <c r="BF17"/>
  <c r="BD10"/>
  <c r="BA10"/>
  <c r="AY10" i="10"/>
  <c r="AZ10" i="9"/>
  <c r="AZ21" i="10"/>
  <c r="BA21"/>
  <c r="BE70"/>
  <c r="BF70"/>
  <c r="BE48"/>
  <c r="BF48"/>
  <c r="BE50"/>
  <c r="BF50"/>
  <c r="BB62" i="9"/>
  <c r="AW62" i="10"/>
  <c r="AZ62" s="1"/>
  <c r="AZ62" i="9"/>
  <c r="AH83"/>
  <c r="AH8" i="10"/>
  <c r="AK8" s="1"/>
  <c r="AK8" i="9"/>
  <c r="BF29" i="10"/>
  <c r="BE29"/>
  <c r="T83" i="9"/>
  <c r="T8" i="10"/>
  <c r="W8" s="1"/>
  <c r="W8" i="9"/>
  <c r="BC68"/>
  <c r="AX68" i="10"/>
  <c r="BA68" s="1"/>
  <c r="BA68" i="9"/>
  <c r="N83"/>
  <c r="N8" i="10"/>
  <c r="Q8" s="1"/>
  <c r="Q8" i="9"/>
  <c r="F82" i="12"/>
  <c r="G82"/>
  <c r="AX39" i="10"/>
  <c r="BA39" s="1"/>
  <c r="BC39" i="9"/>
  <c r="BA39"/>
  <c r="I83"/>
  <c r="AW8"/>
  <c r="I8" i="10"/>
  <c r="L8" s="1"/>
  <c r="L8" i="9"/>
  <c r="S83"/>
  <c r="S8" i="10"/>
  <c r="V8" s="1"/>
  <c r="V8" i="9"/>
  <c r="BC62" i="10"/>
  <c r="BF62" s="1"/>
  <c r="BF62" i="9"/>
  <c r="BC55" i="10"/>
  <c r="BF55" s="1"/>
  <c r="BF55" i="9"/>
  <c r="AC83"/>
  <c r="AC8" i="10"/>
  <c r="AF8" s="1"/>
  <c r="AF8" i="9"/>
  <c r="E83"/>
  <c r="E8" i="10"/>
  <c r="H8" s="1"/>
  <c r="H8" i="9"/>
  <c r="F113" i="12"/>
  <c r="G113"/>
  <c r="BF43" i="9"/>
  <c r="AS8"/>
  <c r="AZ41" i="10"/>
  <c r="BA41"/>
  <c r="BE23"/>
  <c r="BF23"/>
  <c r="BF58"/>
  <c r="BE58"/>
  <c r="BF41"/>
  <c r="BE41"/>
  <c r="BF42"/>
  <c r="BE42"/>
  <c r="BF43"/>
  <c r="BE43"/>
  <c r="BF44"/>
  <c r="BE44"/>
  <c r="BF45"/>
  <c r="BE45"/>
  <c r="BF24"/>
  <c r="BE24"/>
  <c r="BF16"/>
  <c r="BE16"/>
  <c r="BF22"/>
  <c r="BE22"/>
  <c r="BE54"/>
  <c r="BF54"/>
  <c r="AX46"/>
  <c r="BA46" s="1"/>
  <c r="BC46" i="9"/>
  <c r="BA46"/>
  <c r="BC69"/>
  <c r="AX69" i="10"/>
  <c r="BA69" s="1"/>
  <c r="BA69" i="9"/>
  <c r="BD19" i="10"/>
  <c r="BE19" i="9"/>
  <c r="BF19"/>
  <c r="F111" i="12"/>
  <c r="G111"/>
  <c r="G62" i="10"/>
  <c r="H62"/>
  <c r="AT83" i="9"/>
  <c r="AY83" s="1"/>
  <c r="AY8"/>
  <c r="BA24" i="10"/>
  <c r="AZ24"/>
  <c r="BF71"/>
  <c r="BE71"/>
  <c r="BF49"/>
  <c r="BE49"/>
  <c r="BF51"/>
  <c r="BE51"/>
  <c r="AI83" i="9"/>
  <c r="AI8" i="10"/>
  <c r="AL8" s="1"/>
  <c r="AL8" i="9"/>
  <c r="BC33"/>
  <c r="BC33" i="10" s="1"/>
  <c r="AX33"/>
  <c r="X83" i="9"/>
  <c r="X8" i="10"/>
  <c r="AA8" s="1"/>
  <c r="AA8" i="9"/>
  <c r="AR83"/>
  <c r="AR83" i="10" s="1"/>
  <c r="AR8"/>
  <c r="BF12"/>
  <c r="BE12"/>
  <c r="BC10" i="9"/>
  <c r="BC10" i="10" s="1"/>
  <c r="AX10"/>
  <c r="BB10" i="9"/>
  <c r="BB10" i="10" s="1"/>
  <c r="AW10"/>
  <c r="AW68"/>
  <c r="AZ68" s="1"/>
  <c r="BB68" i="9"/>
  <c r="AZ68"/>
  <c r="BB33"/>
  <c r="BB33" i="10" s="1"/>
  <c r="AW33"/>
  <c r="AM83" i="9"/>
  <c r="AM8" i="10"/>
  <c r="AP8" s="1"/>
  <c r="AP8" i="9"/>
  <c r="BB39" i="10"/>
  <c r="BE39" s="1"/>
  <c r="BE39" i="9"/>
  <c r="AX8"/>
  <c r="AM83" i="10" l="1"/>
  <c r="AP83" s="1"/>
  <c r="AP83" i="9"/>
  <c r="AA83"/>
  <c r="X83" i="10"/>
  <c r="AA83" s="1"/>
  <c r="BD8" i="9"/>
  <c r="AZ8"/>
  <c r="AY8" i="10"/>
  <c r="BA8" i="9"/>
  <c r="BF19" i="10"/>
  <c r="BE19"/>
  <c r="AC83"/>
  <c r="AF83" s="1"/>
  <c r="AF83" i="9"/>
  <c r="BB8"/>
  <c r="BB8" i="10" s="1"/>
  <c r="AW8"/>
  <c r="BC68"/>
  <c r="BF68" s="1"/>
  <c r="BF68" i="9"/>
  <c r="AH83" i="10"/>
  <c r="AK83" s="1"/>
  <c r="AK83" i="9"/>
  <c r="BF17" i="10"/>
  <c r="BE17"/>
  <c r="BE46" i="9"/>
  <c r="BB46" i="10"/>
  <c r="BE46" s="1"/>
  <c r="BA33"/>
  <c r="AZ33"/>
  <c r="BF26"/>
  <c r="BE26"/>
  <c r="BB68"/>
  <c r="BE68" s="1"/>
  <c r="BE68" i="9"/>
  <c r="BC8"/>
  <c r="BC8" i="10" s="1"/>
  <c r="AX8"/>
  <c r="AI83"/>
  <c r="AL83" s="1"/>
  <c r="AL83" i="9"/>
  <c r="BD83"/>
  <c r="AY83" i="10"/>
  <c r="BC69"/>
  <c r="BF69" s="1"/>
  <c r="BF69" i="9"/>
  <c r="BC46" i="10"/>
  <c r="BF46" s="1"/>
  <c r="BF46" i="9"/>
  <c r="AS83"/>
  <c r="AS83" i="10" s="1"/>
  <c r="AS8"/>
  <c r="E83"/>
  <c r="H83" s="1"/>
  <c r="H83" i="9"/>
  <c r="S83" i="10"/>
  <c r="V83" s="1"/>
  <c r="V83" i="9"/>
  <c r="AW83"/>
  <c r="I83" i="10"/>
  <c r="L83" s="1"/>
  <c r="L83" i="9"/>
  <c r="BC39" i="10"/>
  <c r="BF39" s="1"/>
  <c r="BF39" i="9"/>
  <c r="N83" i="10"/>
  <c r="Q83" s="1"/>
  <c r="Q83" i="9"/>
  <c r="T83" i="10"/>
  <c r="W83" s="1"/>
  <c r="W83" i="9"/>
  <c r="BB62" i="10"/>
  <c r="BE62" s="1"/>
  <c r="BE62" i="9"/>
  <c r="AZ10" i="10"/>
  <c r="BA10"/>
  <c r="BE10" i="9"/>
  <c r="BD10" i="10"/>
  <c r="BF10" i="9"/>
  <c r="BB69" i="10"/>
  <c r="BE69" s="1"/>
  <c r="BE69" i="9"/>
  <c r="BD33" i="10"/>
  <c r="BE33" i="9"/>
  <c r="BF33"/>
  <c r="BD83" i="10" l="1"/>
  <c r="AZ8"/>
  <c r="BA8"/>
  <c r="BD8"/>
  <c r="BE8" i="9"/>
  <c r="BF8"/>
  <c r="BB83"/>
  <c r="BB83" i="10" s="1"/>
  <c r="AW83"/>
  <c r="BF33"/>
  <c r="BE33"/>
  <c r="BE10"/>
  <c r="BF10"/>
  <c r="AZ83"/>
  <c r="AX83" i="9"/>
  <c r="AZ83"/>
  <c r="BC83" l="1"/>
  <c r="AX83" i="10"/>
  <c r="BA83" s="1"/>
  <c r="BA83" i="9"/>
  <c r="BE83" i="10"/>
  <c r="BE8"/>
  <c r="BF8"/>
  <c r="BE83" i="9"/>
  <c r="BC83" i="10" l="1"/>
  <c r="BF83" s="1"/>
  <c r="BF83" i="9"/>
</calcChain>
</file>

<file path=xl/sharedStrings.xml><?xml version="1.0" encoding="utf-8"?>
<sst xmlns="http://schemas.openxmlformats.org/spreadsheetml/2006/main" count="1591" uniqueCount="252">
  <si>
    <t>tis. Kč</t>
  </si>
  <si>
    <t>1.</t>
  </si>
  <si>
    <t>z toho:</t>
  </si>
  <si>
    <t>2.</t>
  </si>
  <si>
    <t>4.</t>
  </si>
  <si>
    <t>7.</t>
  </si>
  <si>
    <t>8.</t>
  </si>
  <si>
    <t>Ř.</t>
  </si>
  <si>
    <t>%</t>
  </si>
  <si>
    <t>Ukazatel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</si>
  <si>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</si>
  <si>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</si>
  <si>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</si>
  <si>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</si>
  <si>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</si>
  <si>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</si>
  <si>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</si>
  <si>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</si>
  <si>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</si>
  <si>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</si>
  <si>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</si>
  <si>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1.8</t>
  </si>
  <si>
    <t>Struktura nákladů na zdravotní péči podle jednotlivých segmentů</t>
  </si>
  <si>
    <t>m. j.</t>
  </si>
  <si>
    <t>I.</t>
  </si>
  <si>
    <t>tis.Kč</t>
  </si>
  <si>
    <t>1.9</t>
  </si>
  <si>
    <t>1.10</t>
  </si>
  <si>
    <t>nemocnice</t>
  </si>
  <si>
    <t xml:space="preserve">3. </t>
  </si>
  <si>
    <t>na lázeňskou péči</t>
  </si>
  <si>
    <t>na péči v ozdravovnách</t>
  </si>
  <si>
    <t xml:space="preserve">5. </t>
  </si>
  <si>
    <t xml:space="preserve">6. </t>
  </si>
  <si>
    <t>na léky vydané na recepty celkem:</t>
  </si>
  <si>
    <t>7.1</t>
  </si>
  <si>
    <t>7.1.1</t>
  </si>
  <si>
    <t>u praktických lékařů</t>
  </si>
  <si>
    <t>7.1.2</t>
  </si>
  <si>
    <t>u specializované ambulantní péče</t>
  </si>
  <si>
    <t>7.2</t>
  </si>
  <si>
    <t>předepsané v lůžkových zdravotnických zařízeních</t>
  </si>
  <si>
    <t>na zdravotnické prostředky vydané na poukazy celkem</t>
  </si>
  <si>
    <t>8.1</t>
  </si>
  <si>
    <t>8.2</t>
  </si>
  <si>
    <t>9.</t>
  </si>
  <si>
    <t>10.</t>
  </si>
  <si>
    <t xml:space="preserve">II. </t>
  </si>
  <si>
    <t>III.</t>
  </si>
  <si>
    <t>Náklady na zdravotní péči celkem (součet ř. I. + ř. II.)</t>
  </si>
  <si>
    <t>v přepočtu na 1 pojištěnce</t>
  </si>
  <si>
    <t>skutečnost</t>
  </si>
  <si>
    <t>ZPP</t>
  </si>
  <si>
    <t>skut./ZPP</t>
  </si>
  <si>
    <t>111 - VZP ČR</t>
  </si>
  <si>
    <t>201 - VoZP ČR</t>
  </si>
  <si>
    <t xml:space="preserve">209 - ZPŠ </t>
  </si>
  <si>
    <t xml:space="preserve">211 - ZP MV ČR </t>
  </si>
  <si>
    <t xml:space="preserve">213 - RBP </t>
  </si>
  <si>
    <t xml:space="preserve">217 - ZP M - A </t>
  </si>
  <si>
    <t>ZZP celkem</t>
  </si>
  <si>
    <t>ZP celkem</t>
  </si>
  <si>
    <t xml:space="preserve">207 - OZP </t>
  </si>
  <si>
    <t>Všeobecná zdravotní pojišťovna ČR</t>
  </si>
  <si>
    <t>Vojenská zdravotní pojišťovna ČR</t>
  </si>
  <si>
    <t>OZP bank, pojišťoven a stavebnictví</t>
  </si>
  <si>
    <t>Zaměstnanecká pojišťovna ŠKODA</t>
  </si>
  <si>
    <t>Zdravotní pojišťovna MV ČR</t>
  </si>
  <si>
    <t>Revírní bratrská pokladna, zdravotní pojišťovna</t>
  </si>
  <si>
    <t>Zdravotní pojišťovna METAL-ALIANCE</t>
  </si>
  <si>
    <t>CELKEM ZZP</t>
  </si>
  <si>
    <t>Skuteč.</t>
  </si>
  <si>
    <r>
      <t xml:space="preserve">na léčení v zahraničí  </t>
    </r>
    <r>
      <rPr>
        <b/>
        <vertAlign val="superscript"/>
        <sz val="9"/>
        <rFont val="Arial CE"/>
        <family val="2"/>
        <charset val="238"/>
      </rPr>
      <t xml:space="preserve"> </t>
    </r>
  </si>
  <si>
    <r>
      <t xml:space="preserve">Náklady na zlepšení zdravotní péče čerpané z jiných fondů </t>
    </r>
    <r>
      <rPr>
        <b/>
        <vertAlign val="superscript"/>
        <sz val="9"/>
        <rFont val="Arial CE"/>
        <family val="2"/>
        <charset val="238"/>
      </rPr>
      <t xml:space="preserve"> </t>
    </r>
  </si>
  <si>
    <t>11.</t>
  </si>
  <si>
    <t xml:space="preserve">CELKEM ZP </t>
  </si>
  <si>
    <t>12.</t>
  </si>
  <si>
    <t>ZP MÉDIA</t>
  </si>
  <si>
    <t>Zdravotní pojišťovna MÉDIA</t>
  </si>
  <si>
    <t>Rok 2010</t>
  </si>
  <si>
    <t xml:space="preserve">Česká průmyslová zdravotní pojišťovna </t>
  </si>
  <si>
    <t>Průměrný počet pojištěnců</t>
  </si>
  <si>
    <t xml:space="preserve">205 - ČPZP </t>
  </si>
  <si>
    <t>na péči praktických lékařů odbornosti 002</t>
  </si>
  <si>
    <t>1.2.2</t>
  </si>
  <si>
    <t>na péči praktických lékařů odbornosti 001</t>
  </si>
  <si>
    <t>1.2.1</t>
  </si>
  <si>
    <t>1.5.1</t>
  </si>
  <si>
    <r>
      <t xml:space="preserve">laboratoře </t>
    </r>
    <r>
      <rPr>
        <i/>
        <sz val="8"/>
        <rFont val="Arial CE"/>
        <charset val="238"/>
      </rPr>
      <t>(odbornosti 801 - 805, 222, 812 - 823)</t>
    </r>
  </si>
  <si>
    <t>1.5.2</t>
  </si>
  <si>
    <r>
      <t xml:space="preserve">radiologie a zobrazovací metody </t>
    </r>
    <r>
      <rPr>
        <i/>
        <sz val="8"/>
        <rFont val="Arial CE"/>
        <charset val="238"/>
      </rPr>
      <t>(odbornost 809 a 806)</t>
    </r>
  </si>
  <si>
    <t>1.7.1</t>
  </si>
  <si>
    <t>2.1.1</t>
  </si>
  <si>
    <r>
      <t>ambulantní péče v nemocnicích</t>
    </r>
    <r>
      <rPr>
        <i/>
        <sz val="8"/>
        <rFont val="Arial CE"/>
        <charset val="238"/>
      </rPr>
      <t xml:space="preserve"> (doklady 01, 01s, 03, 03s, 06 bez vazby na hospitalizační doklad 02 "Metodiky")   </t>
    </r>
    <r>
      <rPr>
        <i/>
        <vertAlign val="superscript"/>
        <sz val="8"/>
        <rFont val="Arial CE"/>
        <charset val="238"/>
      </rPr>
      <t xml:space="preserve"> 6)</t>
    </r>
  </si>
  <si>
    <t>2.1.2</t>
  </si>
  <si>
    <r>
      <t xml:space="preserve">akutní lůžková péče  </t>
    </r>
    <r>
      <rPr>
        <i/>
        <sz val="8"/>
        <rFont val="Arial CE"/>
        <charset val="238"/>
      </rPr>
      <t xml:space="preserve">(doklady 02, 02s, 03, 03s a 06 s vazbou na doklad 02 "Metodiky")   </t>
    </r>
    <r>
      <rPr>
        <i/>
        <vertAlign val="superscript"/>
        <sz val="8"/>
        <rFont val="Arial CE"/>
        <charset val="238"/>
      </rPr>
      <t>6)</t>
    </r>
  </si>
  <si>
    <t>2.1.3</t>
  </si>
  <si>
    <r>
      <t xml:space="preserve">neakutní lůžková péče </t>
    </r>
    <r>
      <rPr>
        <i/>
        <sz val="8"/>
        <rFont val="Arial CE"/>
        <charset val="238"/>
      </rPr>
      <t>(OD 00005, příp. 00024)</t>
    </r>
  </si>
  <si>
    <t>2.1.4</t>
  </si>
  <si>
    <r>
      <t xml:space="preserve">ostatní </t>
    </r>
    <r>
      <rPr>
        <i/>
        <sz val="8"/>
        <rFont val="Arial CE"/>
        <charset val="238"/>
      </rPr>
      <t>(LSPP, doprava atd., tj. zbývající péče neuvedená v ř. 2.1.1, 2.1.2 a 2.1.3)</t>
    </r>
  </si>
  <si>
    <t>2.1.5</t>
  </si>
  <si>
    <t>2.2.1</t>
  </si>
  <si>
    <r>
      <t xml:space="preserve">psychiatrické </t>
    </r>
    <r>
      <rPr>
        <i/>
        <sz val="8"/>
        <rFont val="Arial CE"/>
        <charset val="238"/>
      </rPr>
      <t>(OD 00021, 00026)</t>
    </r>
  </si>
  <si>
    <t>2.2.2</t>
  </si>
  <si>
    <r>
      <t xml:space="preserve">rehabilitační </t>
    </r>
    <r>
      <rPr>
        <i/>
        <sz val="8"/>
        <rFont val="Arial CE"/>
        <charset val="238"/>
      </rPr>
      <t>(OD 00022, OD 00025, OD 00027)</t>
    </r>
  </si>
  <si>
    <t>2.2.3</t>
  </si>
  <si>
    <r>
      <t xml:space="preserve">pneumologie a ftizeologie </t>
    </r>
    <r>
      <rPr>
        <i/>
        <sz val="8"/>
        <rFont val="Arial CE"/>
        <charset val="238"/>
      </rPr>
      <t>(TRN) (OD 00023, OD 00028)</t>
    </r>
  </si>
  <si>
    <t>2.2.4</t>
  </si>
  <si>
    <t>ostatní</t>
  </si>
  <si>
    <t>2.5</t>
  </si>
  <si>
    <r>
      <t xml:space="preserve">lůžka ve speciálních zařízeních hospicového typu </t>
    </r>
    <r>
      <rPr>
        <i/>
        <sz val="8"/>
        <rFont val="Arial CE"/>
        <charset val="238"/>
      </rPr>
      <t>(OD 00030)</t>
    </r>
  </si>
  <si>
    <t>3.1</t>
  </si>
  <si>
    <t xml:space="preserve">      komplexní lázeňská péče</t>
  </si>
  <si>
    <t>3.2</t>
  </si>
  <si>
    <t xml:space="preserve">      příspěvková lázeňská péče</t>
  </si>
  <si>
    <t>8.1.1</t>
  </si>
  <si>
    <t xml:space="preserve">        u praktických lékařů</t>
  </si>
  <si>
    <t>8.1.2</t>
  </si>
  <si>
    <t xml:space="preserve">        u specializované ambulantní péče</t>
  </si>
  <si>
    <r>
      <t xml:space="preserve">Náklady na zdravotní péči celkem čerpané z oddílu A  základního fondu zdravotního pojištění   </t>
    </r>
    <r>
      <rPr>
        <b/>
        <sz val="9"/>
        <rFont val="Arial CE"/>
        <family val="2"/>
        <charset val="238"/>
      </rPr>
      <t xml:space="preserve">    (součet ř.1 - 12) </t>
    </r>
  </si>
  <si>
    <r>
      <t xml:space="preserve">na ambulantní péči celkem  </t>
    </r>
    <r>
      <rPr>
        <sz val="8"/>
        <rFont val="Arial CE"/>
        <charset val="238"/>
      </rPr>
      <t>(zdravotnická zařízení nevykazující žádný kód ošetřovacího dne, zahrnují se náklady na zvlášť účtované léčivé přípravky, zvlášť účtovaný materiál, s výjimkou nákladů na léky na recepty a zdravotnické prostředky vydané na poukazy)</t>
    </r>
  </si>
  <si>
    <r>
      <t xml:space="preserve">na stomatologickou péči </t>
    </r>
    <r>
      <rPr>
        <sz val="8"/>
        <rFont val="Arial CE"/>
        <charset val="238"/>
      </rPr>
      <t>(odbornosti 014 - 015, 019)</t>
    </r>
  </si>
  <si>
    <r>
      <t xml:space="preserve">na péči praktických lékařů </t>
    </r>
    <r>
      <rPr>
        <sz val="8"/>
        <rFont val="Arial CE"/>
        <charset val="238"/>
      </rPr>
      <t>(odbornosti 001, 002)</t>
    </r>
  </si>
  <si>
    <r>
      <t xml:space="preserve">na gynekologickou péči </t>
    </r>
    <r>
      <rPr>
        <sz val="8"/>
        <rFont val="Arial CE"/>
        <charset val="238"/>
      </rPr>
      <t>(odbornosti 603, 604)</t>
    </r>
    <r>
      <rPr>
        <sz val="9"/>
        <rFont val="Arial CE"/>
        <family val="2"/>
        <charset val="238"/>
      </rPr>
      <t xml:space="preserve"> </t>
    </r>
  </si>
  <si>
    <r>
      <t>na rehabilitační péči</t>
    </r>
    <r>
      <rPr>
        <sz val="9"/>
        <rFont val="Arial CE"/>
        <family val="2"/>
        <charset val="238"/>
      </rPr>
      <t xml:space="preserve"> </t>
    </r>
    <r>
      <rPr>
        <sz val="8"/>
        <rFont val="Arial CE"/>
        <charset val="238"/>
      </rPr>
      <t>(odbornost 902)</t>
    </r>
  </si>
  <si>
    <r>
      <t>na diagnostickou zdravotní péči</t>
    </r>
    <r>
      <rPr>
        <sz val="9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(odbornosti 222, 801 - 805, 807, 808, 809, 812 - 823)</t>
    </r>
  </si>
  <si>
    <t>soudní lékařství (odbornost 808)</t>
  </si>
  <si>
    <t>patologie (odbornost 807+823)</t>
  </si>
  <si>
    <r>
      <t xml:space="preserve">na domácí zdravotní péči </t>
    </r>
    <r>
      <rPr>
        <b/>
        <sz val="8"/>
        <rFont val="Arial CE"/>
        <charset val="238"/>
      </rPr>
      <t>(</t>
    </r>
    <r>
      <rPr>
        <sz val="8"/>
        <rFont val="Arial CE"/>
        <charset val="238"/>
      </rPr>
      <t>odbornost 925,911,914,916 a 921)</t>
    </r>
    <r>
      <rPr>
        <sz val="9"/>
        <rFont val="Arial CE"/>
        <family val="2"/>
        <charset val="238"/>
      </rPr>
      <t xml:space="preserve"> </t>
    </r>
  </si>
  <si>
    <t>z toho: domácí zdravotní péče odbornost 925</t>
  </si>
  <si>
    <r>
      <t xml:space="preserve">na specializovanou ambulantní péči </t>
    </r>
    <r>
      <rPr>
        <sz val="8"/>
        <rFont val="Arial CE"/>
        <charset val="238"/>
      </rPr>
      <t xml:space="preserve">(odbornosti neuvedené v ř. 1.1 - 1.6 a neuvedené v řádku 2) </t>
    </r>
    <r>
      <rPr>
        <sz val="9"/>
        <rFont val="Arial CE"/>
        <family val="2"/>
        <charset val="238"/>
      </rPr>
      <t xml:space="preserve">  </t>
    </r>
  </si>
  <si>
    <t>léčivé přípravky hrazené pouze ZZ poskytujícím na specializovaných pracovištích (viz § 15 odst. 7b zákona č. 48/1997 Sb.)</t>
  </si>
  <si>
    <r>
      <t xml:space="preserve">na ústavní péči celkem </t>
    </r>
    <r>
      <rPr>
        <sz val="8"/>
        <rFont val="Arial CE"/>
        <charset val="238"/>
      </rPr>
      <t>(zdravotnická zařízení vykazující kód ošetřovacího dne, zahrnují se náklady na zvlášť účtované léčivé přípravky, zvlášť účtovaný materiál, paušál na léky i případně nasmlouvanou péči ambulantní, stomatologickou a dopravu provozovanou v rámci lůžkového zdravotnického zařízení s výjimkou nákladů na léky na recepty a zdravotnických prostředků vydaných na poukazy)</t>
    </r>
  </si>
  <si>
    <r>
      <t xml:space="preserve">odborné léčebné ústavy </t>
    </r>
    <r>
      <rPr>
        <sz val="8"/>
        <rFont val="Arial CE"/>
        <charset val="238"/>
      </rPr>
      <t>(odborné léčebné ústav s výjimkou zdravotnických zařízení uvedených v řádku 2.3 a 2.4)</t>
    </r>
  </si>
  <si>
    <r>
      <t xml:space="preserve">léčebny dlouhodobě nemocných </t>
    </r>
    <r>
      <rPr>
        <sz val="8"/>
        <rFont val="Arial CE"/>
        <charset val="238"/>
      </rPr>
      <t>(samostatná zdravotnická zařízení vykazující kód ošetřovacího dne 00024)</t>
    </r>
  </si>
  <si>
    <r>
      <t xml:space="preserve">ošetřovatelská lůžka </t>
    </r>
    <r>
      <rPr>
        <sz val="8"/>
        <rFont val="Arial CE"/>
        <charset val="238"/>
      </rPr>
      <t>(samostatná zdravotnická zařízení vykazující kód ošetřovacího dne 00005)</t>
    </r>
  </si>
  <si>
    <r>
      <t xml:space="preserve">na dopravu </t>
    </r>
    <r>
      <rPr>
        <sz val="8"/>
        <rFont val="Arial CE"/>
        <charset val="238"/>
      </rPr>
      <t>(zahrnuje dopravní zdravotní službu včetně individuální dopravy, nezahrnuje se doprava z ř. 2)</t>
    </r>
  </si>
  <si>
    <r>
      <t xml:space="preserve">na zdravotnickou záchrannou službu </t>
    </r>
    <r>
      <rPr>
        <sz val="8"/>
        <rFont val="Arial CE"/>
        <charset val="238"/>
      </rPr>
      <t>(odbornost 709, zdravotnická zařízení nevykazující žádný kód ošetřovacího dne)</t>
    </r>
    <r>
      <rPr>
        <sz val="9"/>
        <rFont val="Arial CE"/>
        <family val="2"/>
        <charset val="238"/>
      </rPr>
      <t xml:space="preserve"> </t>
    </r>
  </si>
  <si>
    <r>
      <t xml:space="preserve">předepsané v ambulantních zdravotnických zařízeních </t>
    </r>
    <r>
      <rPr>
        <sz val="8"/>
        <rFont val="Arial CE"/>
        <charset val="238"/>
      </rPr>
      <t>(samostatná ambulantní zdravotnická zařízení)</t>
    </r>
  </si>
  <si>
    <r>
      <t xml:space="preserve">finanční prostředky (vratky) podle § 16b zák. č. 48/1997 Sb.   </t>
    </r>
    <r>
      <rPr>
        <b/>
        <vertAlign val="superscript"/>
        <sz val="9"/>
        <rFont val="Arial CE"/>
        <family val="2"/>
        <charset val="238"/>
      </rPr>
      <t xml:space="preserve">  </t>
    </r>
  </si>
  <si>
    <r>
      <t xml:space="preserve">náklady na očkovací látky </t>
    </r>
    <r>
      <rPr>
        <b/>
        <vertAlign val="superscript"/>
        <sz val="9"/>
        <rFont val="Arial CE"/>
        <family val="2"/>
        <charset val="238"/>
      </rPr>
      <t/>
    </r>
  </si>
  <si>
    <r>
      <t xml:space="preserve">ostatní náklady na zdravotní péči </t>
    </r>
    <r>
      <rPr>
        <sz val="8"/>
        <rFont val="Arial CE"/>
        <charset val="238"/>
      </rPr>
      <t>(které nelze zařadit do předchozích bodů - do vysvětlivek uvést, co zahrnují)</t>
    </r>
  </si>
  <si>
    <t>Kč</t>
  </si>
  <si>
    <t>1.5.3</t>
  </si>
  <si>
    <t>1.5.4</t>
  </si>
  <si>
    <t>1.6.1</t>
  </si>
  <si>
    <t xml:space="preserve"> Náklady na preventivní zdravotní péči celkem v tis.Kč:</t>
  </si>
  <si>
    <t>Kód ZP</t>
  </si>
  <si>
    <t>Název zdravotní pojišťovny</t>
  </si>
  <si>
    <t>Skutečnost</t>
  </si>
  <si>
    <t>a</t>
  </si>
  <si>
    <t>b</t>
  </si>
  <si>
    <t>sl. 1</t>
  </si>
  <si>
    <t>sl. 2</t>
  </si>
  <si>
    <t>sl. 3</t>
  </si>
  <si>
    <t>sl. 4</t>
  </si>
  <si>
    <t>sl. 5</t>
  </si>
  <si>
    <t>Česká průmyslová zdravotní pojišťovna</t>
  </si>
  <si>
    <t>OZP bank,pojišťoven a stavebnictví</t>
  </si>
  <si>
    <t>Zaměstnanecká pojišťovna Škoda</t>
  </si>
  <si>
    <t>Zdravotní pojišťovna METAL - ALIANCE</t>
  </si>
  <si>
    <t>C E L K E M zaměstnanecké ZP</t>
  </si>
  <si>
    <t xml:space="preserve">C E L K E M  ZP </t>
  </si>
  <si>
    <t>Průměrný počet pojištěnců (osob)</t>
  </si>
  <si>
    <t xml:space="preserve">Propočet nákladů na preventivní zdravotní péči celkem na jednoho pojištěnce ročně v Kč </t>
  </si>
  <si>
    <t>Z celku:</t>
  </si>
  <si>
    <t>1. Náklady na zdravotní programy celkem v tis. Kč</t>
  </si>
  <si>
    <t xml:space="preserve">Propočet nákladů na zdravotní programy na jednoho pojištěnce ročně v Kč </t>
  </si>
  <si>
    <t>2. Náklady na ozdravné pobyty celkem v tis. Kč</t>
  </si>
  <si>
    <t xml:space="preserve">Propočet nákladů na ozdravné pobyty na jednoho pojištěnce ročně v Kč </t>
  </si>
  <si>
    <t>3. Ostatní činnosti celkem v tis. Kč</t>
  </si>
  <si>
    <t>4. Zdravotní péče čerpaná nad rámec v. z. p. z jiných zdrojů celkem v tis. Kč</t>
  </si>
  <si>
    <t>Kód</t>
  </si>
  <si>
    <t>Měrná</t>
  </si>
  <si>
    <t>Rok</t>
  </si>
  <si>
    <t>ZP</t>
  </si>
  <si>
    <t>jednotka</t>
  </si>
  <si>
    <t>plnění</t>
  </si>
  <si>
    <t>Počet ošetřených cizinců celkem</t>
  </si>
  <si>
    <t>počet</t>
  </si>
  <si>
    <t>3.</t>
  </si>
  <si>
    <t>Průměrné náklady na 1 ošetřeného cizince celkem  *)</t>
  </si>
  <si>
    <t xml:space="preserve">Kč  </t>
  </si>
  <si>
    <t xml:space="preserve">Poznámka:               </t>
  </si>
  <si>
    <t>*) Vyjádřeno počtem výkazů.</t>
  </si>
  <si>
    <t xml:space="preserve">z toho:  </t>
  </si>
  <si>
    <t xml:space="preserve">Poznámka: </t>
  </si>
  <si>
    <t>Kategorie "ostatní činnosti" zahrnuje např. očkování, protidrogovou prevenci, Klub zdraví a pod.</t>
  </si>
  <si>
    <t>x</t>
  </si>
  <si>
    <r>
      <t xml:space="preserve">na zdravotní péči ve zdravotnických zařízeních poskytnutou osobám umístěným v nich z jiných než zdravotních důvodů </t>
    </r>
    <r>
      <rPr>
        <sz val="9"/>
        <rFont val="Arial CE"/>
        <charset val="238"/>
      </rPr>
      <t>(§ 22 písm. c) zákona č. 48/1997 Sb.,o veřejném zdravotním pojištění a o změně a doplnění některých souvisejících zákonů (dále jen zákon č. 48/1997 Sb.)) (odbornost 913)</t>
    </r>
  </si>
  <si>
    <r>
      <t xml:space="preserve">na ošetřovatelskou a rehabilitační péči poskytnutou v zařízeních sociálních služeb </t>
    </r>
    <r>
      <rPr>
        <sz val="9"/>
        <rFont val="Arial CE"/>
        <charset val="238"/>
      </rPr>
      <t>(§ 22 písm. e) zákona č. 48/1997 Sb., ve znění zákona č. 109/2006 Sb.) (odbornost 913)</t>
    </r>
  </si>
  <si>
    <t>*</t>
  </si>
  <si>
    <t xml:space="preserve">Náklady na zdravotní péči celkem čerpané z oddílu A  základního fondu zdravotního pojištění       (součet ř.1 - 12) </t>
  </si>
  <si>
    <r>
      <t xml:space="preserve">na ambulantní péči celkem  </t>
    </r>
    <r>
      <rPr>
        <sz val="8"/>
        <rFont val="Arial CE"/>
        <family val="2"/>
        <charset val="238"/>
      </rPr>
      <t>(zdravotnická zařízení nevykazující žádný kód ošetřovacího dne, zahrnují se náklady na zvlášť účtované léčivé přípravky, zvlášť účtovaný materiál, s výjimkou nákladů na léky na recepty a zdravotnické prostředky vydané na poukazy)</t>
    </r>
  </si>
  <si>
    <r>
      <t xml:space="preserve">na stomatologickou péči </t>
    </r>
    <r>
      <rPr>
        <sz val="8"/>
        <rFont val="Arial CE"/>
        <family val="2"/>
        <charset val="238"/>
      </rPr>
      <t>(odbornosti 014 - 015, 019)</t>
    </r>
  </si>
  <si>
    <r>
      <t xml:space="preserve">na péči praktických lékařů </t>
    </r>
    <r>
      <rPr>
        <sz val="8"/>
        <rFont val="Arial CE"/>
        <family val="2"/>
        <charset val="238"/>
      </rPr>
      <t>(odbornosti 001, 002)</t>
    </r>
  </si>
  <si>
    <r>
      <t xml:space="preserve">na gynekologickou péči </t>
    </r>
    <r>
      <rPr>
        <sz val="8"/>
        <rFont val="Arial CE"/>
        <family val="2"/>
        <charset val="238"/>
      </rPr>
      <t>(odbornosti 603, 604)</t>
    </r>
    <r>
      <rPr>
        <sz val="9"/>
        <rFont val="Arial CE"/>
        <family val="2"/>
        <charset val="238"/>
      </rPr>
      <t xml:space="preserve"> </t>
    </r>
  </si>
  <si>
    <r>
      <t>na rehabilitační péči</t>
    </r>
    <r>
      <rPr>
        <sz val="9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(odbornost 902)</t>
    </r>
  </si>
  <si>
    <r>
      <t xml:space="preserve">laboratoře </t>
    </r>
    <r>
      <rPr>
        <i/>
        <sz val="8"/>
        <rFont val="Arial CE"/>
        <family val="2"/>
        <charset val="238"/>
      </rPr>
      <t>(odbornosti 801 - 805, 222, 812 - 823)</t>
    </r>
  </si>
  <si>
    <r>
      <t xml:space="preserve">radiologie a zobrazovací metody </t>
    </r>
    <r>
      <rPr>
        <i/>
        <sz val="8"/>
        <rFont val="Arial CE"/>
        <family val="2"/>
        <charset val="238"/>
      </rPr>
      <t>(odbornost 809 a 806)</t>
    </r>
  </si>
  <si>
    <r>
      <t xml:space="preserve">na domácí zdravotní péči </t>
    </r>
    <r>
      <rPr>
        <b/>
        <sz val="8"/>
        <rFont val="Arial CE"/>
        <family val="2"/>
        <charset val="238"/>
      </rPr>
      <t>(</t>
    </r>
    <r>
      <rPr>
        <sz val="8"/>
        <rFont val="Arial CE"/>
        <family val="2"/>
        <charset val="238"/>
      </rPr>
      <t>odbornost 925,911,914,916 a 921)</t>
    </r>
    <r>
      <rPr>
        <sz val="9"/>
        <rFont val="Arial CE"/>
        <family val="2"/>
        <charset val="238"/>
      </rPr>
      <t xml:space="preserve"> </t>
    </r>
  </si>
  <si>
    <r>
      <t xml:space="preserve">na specializovanou ambulantní péči </t>
    </r>
    <r>
      <rPr>
        <sz val="8"/>
        <rFont val="Arial CE"/>
        <family val="2"/>
        <charset val="238"/>
      </rPr>
      <t xml:space="preserve">(odbornosti neuvedené v ř. 1.1 - 1.6 a neuvedené v řádku 2) </t>
    </r>
    <r>
      <rPr>
        <sz val="9"/>
        <rFont val="Arial CE"/>
        <family val="2"/>
        <charset val="238"/>
      </rPr>
      <t xml:space="preserve">  </t>
    </r>
  </si>
  <si>
    <r>
      <t xml:space="preserve">na zdravotní péči ve zdravotnických zařízeních poskytnutou osobám umístěným v nich z jiných než zdravotních důvodů </t>
    </r>
    <r>
      <rPr>
        <sz val="8"/>
        <rFont val="Arial CE"/>
        <family val="2"/>
        <charset val="238"/>
      </rPr>
      <t>(§ 22 písm. c) zákona č. 48/1997 Sb.,o veřejném zdravotním pojištění a o změně a doplnění některých souvisejících zákonů (dále jen zákon č. 48/1997 Sb.)) (odbornost 913)</t>
    </r>
  </si>
  <si>
    <r>
      <t xml:space="preserve">na zdravotní péči poskytnutou v zařízeních sociálních služeb </t>
    </r>
    <r>
      <rPr>
        <sz val="8"/>
        <rFont val="Arial CE"/>
        <family val="2"/>
        <charset val="238"/>
      </rPr>
      <t>(§ 22 písm d) zákona č. 48/1997 Sb., ve znění zákona č. 109/2006 Sb.) (všechny nasmlouvané odbor. kromě 913)</t>
    </r>
  </si>
  <si>
    <r>
      <t xml:space="preserve">na ošetřovatelskou a rehabilitační péči poskytnutou v zařízeních sociálních služeb </t>
    </r>
    <r>
      <rPr>
        <sz val="8"/>
        <rFont val="Arial CE"/>
        <family val="2"/>
        <charset val="238"/>
      </rPr>
      <t>(§ 22 písm. e) zákona č. 48/1997 Sb., ve znění zákona č. 109/2006 Sb.) (odbornost 913)</t>
    </r>
  </si>
  <si>
    <r>
      <t xml:space="preserve">na ústavní péči celkem </t>
    </r>
    <r>
      <rPr>
        <sz val="8"/>
        <rFont val="Arial CE"/>
        <family val="2"/>
        <charset val="238"/>
      </rPr>
      <t>(zdravotnická zařízení vykazující kód ošetřovacího dne, zahrnují se náklady na zvlášť účtované léčivé přípravky, zvlášť účtovaný materiál, paušál na léky i případně nasmlouvanou péči ambulantní, stomatologickou a dopravu provozovanou v rámci lůžkového zdravotnického zařízení s výjimkou nákladů na léky na recepty a zdravotnických prostředků vydaných na poukazy)</t>
    </r>
  </si>
  <si>
    <r>
      <t>ambulantní péče v nemocnicích</t>
    </r>
    <r>
      <rPr>
        <i/>
        <sz val="8"/>
        <rFont val="Arial CE"/>
        <family val="2"/>
        <charset val="238"/>
      </rPr>
      <t xml:space="preserve"> (doklady 01, 01s, 03, 03s, 06 bez vazby na hospitalizační doklad 02 "Metodiky")   </t>
    </r>
    <r>
      <rPr>
        <i/>
        <vertAlign val="superscript"/>
        <sz val="8"/>
        <rFont val="Arial CE"/>
        <family val="2"/>
        <charset val="238"/>
      </rPr>
      <t xml:space="preserve"> 6)</t>
    </r>
  </si>
  <si>
    <r>
      <t xml:space="preserve">akutní lůžková péče  </t>
    </r>
    <r>
      <rPr>
        <i/>
        <sz val="8"/>
        <rFont val="Arial CE"/>
        <family val="2"/>
        <charset val="238"/>
      </rPr>
      <t xml:space="preserve">(doklady 02, 02s, 03, 03s a 06 s vazbou na doklad 02 "Metodiky")   </t>
    </r>
    <r>
      <rPr>
        <i/>
        <vertAlign val="superscript"/>
        <sz val="8"/>
        <rFont val="Arial CE"/>
        <family val="2"/>
        <charset val="238"/>
      </rPr>
      <t>6)</t>
    </r>
  </si>
  <si>
    <r>
      <t xml:space="preserve">neakutní lůžková péče </t>
    </r>
    <r>
      <rPr>
        <i/>
        <sz val="8"/>
        <rFont val="Arial CE"/>
        <family val="2"/>
        <charset val="238"/>
      </rPr>
      <t>(OD 00005, příp. 00024)</t>
    </r>
  </si>
  <si>
    <r>
      <t xml:space="preserve">ostatní </t>
    </r>
    <r>
      <rPr>
        <i/>
        <sz val="8"/>
        <rFont val="Arial CE"/>
        <family val="2"/>
        <charset val="238"/>
      </rPr>
      <t>(LSPP, doprava atd., tj. zbývající péče neuvedená v ř. 2.1.1, 2.1.2 a 2.1.3)</t>
    </r>
  </si>
  <si>
    <r>
      <t xml:space="preserve">odborné léčebné ústavy </t>
    </r>
    <r>
      <rPr>
        <sz val="8"/>
        <rFont val="Arial CE"/>
        <family val="2"/>
        <charset val="238"/>
      </rPr>
      <t>(odborné léčebné ústav s výjimkou zdravotnických zařízení uvedených v řádku 2.3 a 2.4)</t>
    </r>
  </si>
  <si>
    <r>
      <t xml:space="preserve">psychiatrické </t>
    </r>
    <r>
      <rPr>
        <i/>
        <sz val="8"/>
        <rFont val="Arial CE"/>
        <family val="2"/>
        <charset val="238"/>
      </rPr>
      <t>(OD 00021, 00026)</t>
    </r>
  </si>
  <si>
    <r>
      <t xml:space="preserve">rehabilitační </t>
    </r>
    <r>
      <rPr>
        <i/>
        <sz val="8"/>
        <rFont val="Arial CE"/>
        <family val="2"/>
        <charset val="238"/>
      </rPr>
      <t>(OD 00022, OD 00025, OD 00027)</t>
    </r>
  </si>
  <si>
    <r>
      <t xml:space="preserve">pneumologie a ftizeologie </t>
    </r>
    <r>
      <rPr>
        <i/>
        <sz val="8"/>
        <rFont val="Arial CE"/>
        <family val="2"/>
        <charset val="238"/>
      </rPr>
      <t>(TRN) (OD 00023, OD 00028)</t>
    </r>
  </si>
  <si>
    <r>
      <t xml:space="preserve">léčebny dlouhodobě nemocných </t>
    </r>
    <r>
      <rPr>
        <sz val="8"/>
        <rFont val="Arial CE"/>
        <family val="2"/>
        <charset val="238"/>
      </rPr>
      <t>(samostatná zdravotnická zařízení vykazující kód ošetřovacího dne 00024)</t>
    </r>
  </si>
  <si>
    <r>
      <t xml:space="preserve">ošetřovatelská lůžka </t>
    </r>
    <r>
      <rPr>
        <sz val="8"/>
        <rFont val="Arial CE"/>
        <family val="2"/>
        <charset val="238"/>
      </rPr>
      <t>(samostatná zdravotnická zařízení vykazující kód ošetřovacího dne 00005)</t>
    </r>
  </si>
  <si>
    <r>
      <t xml:space="preserve">lůžka ve speciálních zařízeních hospicového typu </t>
    </r>
    <r>
      <rPr>
        <sz val="8"/>
        <rFont val="Arial CE"/>
        <family val="2"/>
        <charset val="238"/>
      </rPr>
      <t>(OD 00030)</t>
    </r>
  </si>
  <si>
    <r>
      <t xml:space="preserve">na dopravu </t>
    </r>
    <r>
      <rPr>
        <sz val="8"/>
        <rFont val="Arial CE"/>
        <family val="2"/>
        <charset val="238"/>
      </rPr>
      <t>(zahrnuje dopravní zdravotní službu včetně individuální dopravy, nezahrnuje se doprava z ř. 2)</t>
    </r>
  </si>
  <si>
    <r>
      <t xml:space="preserve">na zdravotnickou záchrannou službu </t>
    </r>
    <r>
      <rPr>
        <sz val="8"/>
        <rFont val="Arial CE"/>
        <family val="2"/>
        <charset val="238"/>
      </rPr>
      <t>(odbornost 709, zdravotnická zařízení nevykazující žádný kód ošetřovacího dne)</t>
    </r>
    <r>
      <rPr>
        <sz val="9"/>
        <rFont val="Arial CE"/>
        <family val="2"/>
        <charset val="238"/>
      </rPr>
      <t xml:space="preserve"> </t>
    </r>
  </si>
  <si>
    <r>
      <t xml:space="preserve">předepsané v ambulantních zdravotnických zařízeních </t>
    </r>
    <r>
      <rPr>
        <sz val="8"/>
        <rFont val="Arial CE"/>
        <family val="2"/>
        <charset val="238"/>
      </rPr>
      <t>(samostatná ambulantní zdravotnická zařízení)</t>
    </r>
  </si>
  <si>
    <r>
      <t xml:space="preserve">ostatní náklady na zdravotní péči </t>
    </r>
    <r>
      <rPr>
        <sz val="8"/>
        <rFont val="Arial CE"/>
        <family val="2"/>
        <charset val="238"/>
      </rPr>
      <t>(které nelze zařadit do předchozích bodů - do vysvětlivek uvést, co zahrnují)</t>
    </r>
  </si>
  <si>
    <t>Rok 2011</t>
  </si>
  <si>
    <t>2011/2010</t>
  </si>
  <si>
    <t>2011/2011</t>
  </si>
  <si>
    <t>ZP M-A</t>
  </si>
  <si>
    <t xml:space="preserve">ZP Média byla sloučena s VZP ČR a vymazána z obchodního rejstříku </t>
  </si>
  <si>
    <t>zobrazeny údaje za 1. čtvrtletí 2011.</t>
  </si>
  <si>
    <t xml:space="preserve">dne 28.3.2011. Z technických důvodů  jsou  ve sloupci Rok  2011 skutečnost  </t>
  </si>
  <si>
    <t>***</t>
  </si>
  <si>
    <t>ZP MÉDIA ***</t>
  </si>
  <si>
    <r>
      <t>Zdravotní pojišťovna MÉDIA</t>
    </r>
    <r>
      <rPr>
        <sz val="9"/>
        <color indexed="10"/>
        <rFont val="Arial CE"/>
        <charset val="238"/>
      </rPr>
      <t>***</t>
    </r>
  </si>
  <si>
    <t>skut. 2011/ZPP 2011</t>
  </si>
  <si>
    <t>skut. 2011/skut. 2010</t>
  </si>
  <si>
    <t>Skuteč.2011/ZPP 2011</t>
  </si>
  <si>
    <t>Skuteč.
2011/2010</t>
  </si>
  <si>
    <t>Údaje roku 2010 byly převzaty z vládního materiálu VZ 2010.</t>
  </si>
  <si>
    <t>Údaje roku 2011 byly převzaty z ověřených VZ 2011.</t>
  </si>
  <si>
    <t xml:space="preserve"> ZP MÉDIA byla sloučena s VZP ČR a vymazána z obchodního rejstříku 28.3.2011.</t>
  </si>
  <si>
    <t>Z technických důvodů jsou ve sloupcích Skutečnost 2011 uvedeny údaje za 1.Q.</t>
  </si>
  <si>
    <r>
      <t>Náklady na léčení cizinců v ČR celkem včetně paušálních plateb.</t>
    </r>
    <r>
      <rPr>
        <b/>
        <sz val="9"/>
        <color indexed="10"/>
        <rFont val="Arial CE"/>
        <charset val="238"/>
      </rPr>
      <t>*</t>
    </r>
  </si>
  <si>
    <r>
      <t xml:space="preserve">* </t>
    </r>
    <r>
      <rPr>
        <b/>
        <sz val="10"/>
        <rFont val="Arial CE"/>
        <charset val="238"/>
      </rPr>
      <t>Změna metodiky pro rok 2011-připočteny paušální platby</t>
    </r>
  </si>
  <si>
    <t xml:space="preserve">Údaje ZPP 2011 byly převzaty z  materiálu ZPP 2011 schváleného PSP ČR.  </t>
  </si>
  <si>
    <t>Tyto náklady jsou prostřednictvím CMÚ přeúčtovávány zahraničním pojišťovnám. V roce 2011 celkové skutečné</t>
  </si>
  <si>
    <t>výdaje na léčení cizinců (včetně výdajů hrazených paušálem) dosáhly 551 119 tis. Kč a  převýšily skutečné příjmy od zahraničních</t>
  </si>
  <si>
    <t>pojišťoven o  98 080 tis. Kč.  Vzniklý rozdíl hradí  ZP přechodně z prostředků svých BÚ ZFZP - podrobně v ekonomickém hodnocení  systému v. z. p .</t>
  </si>
  <si>
    <t xml:space="preserve"> Z technických důvodů  jsou  ve sloupci Rok  2011 skutečnost  </t>
  </si>
  <si>
    <t>ZP Média byla sloučena s VZP ČR a vymazána z obchodního rejstříku dne 28.3.2011.</t>
  </si>
  <si>
    <t>ZP Média byla sloučena s VZP ČR a vymazána z obchodního rejstříku dne 28.4.2011.</t>
  </si>
  <si>
    <t>ZP MÉDIA *</t>
  </si>
  <si>
    <r>
      <t xml:space="preserve">na zdravotní péči poskytnutou v zařízeních sociálních služeb </t>
    </r>
    <r>
      <rPr>
        <sz val="8"/>
        <rFont val="Arial CE"/>
        <charset val="238"/>
      </rPr>
      <t>(§ 22 písm d) zákona č. 48/1997 Sb., ve znění zákona č. 109/2006 Sb.) (všechny nasmlouvané odbor. kromě 913)**</t>
    </r>
  </si>
  <si>
    <t>**</t>
  </si>
  <si>
    <t>Vzhledem k tomu, že některé ZP tento řádek nevyplnily, neměly by celkové hodnoty relevantní vypovídací schopnost.</t>
  </si>
</sst>
</file>

<file path=xl/styles.xml><?xml version="1.0" encoding="utf-8"?>
<styleSheet xmlns="http://schemas.openxmlformats.org/spreadsheetml/2006/main">
  <numFmts count="6">
    <numFmt numFmtId="43" formatCode="_-* #,##0.00\ _K_č_-;\-* #,##0.00\ _K_č_-;_-* &quot;-&quot;??\ _K_č_-;_-@_-"/>
    <numFmt numFmtId="164" formatCode="0.0%"/>
    <numFmt numFmtId="165" formatCode="0.0"/>
    <numFmt numFmtId="171" formatCode="#,##0.0"/>
    <numFmt numFmtId="172" formatCode="_(* #,##0_);_(* \(#,##0\);_(* &quot;-&quot;??_);_(@_)"/>
    <numFmt numFmtId="173" formatCode="_(* #,##0.00_);_(* \(#,##0.00\);_(* &quot;-&quot;??_);_(@_)"/>
  </numFmts>
  <fonts count="47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MS Sans Serif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9"/>
      <name val="Arial CE"/>
      <family val="2"/>
      <charset val="238"/>
    </font>
    <font>
      <sz val="14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b/>
      <sz val="7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i/>
      <vertAlign val="superscript"/>
      <sz val="8"/>
      <name val="Arial CE"/>
      <charset val="238"/>
    </font>
    <font>
      <b/>
      <i/>
      <sz val="9"/>
      <name val="Arial CE"/>
      <charset val="238"/>
    </font>
    <font>
      <b/>
      <sz val="8"/>
      <name val="Arial CE"/>
      <charset val="238"/>
    </font>
    <font>
      <sz val="14"/>
      <name val="Arial CE"/>
      <family val="2"/>
      <charset val="238"/>
    </font>
    <font>
      <b/>
      <sz val="9"/>
      <name val="Arial"/>
      <family val="2"/>
    </font>
    <font>
      <b/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9"/>
      <color indexed="10"/>
      <name val="Arial CE"/>
      <charset val="238"/>
    </font>
    <font>
      <sz val="9"/>
      <color indexed="10"/>
      <name val="Arial CE"/>
      <charset val="238"/>
    </font>
    <font>
      <sz val="10"/>
      <color indexed="10"/>
      <name val="Arial CE"/>
      <charset val="238"/>
    </font>
    <font>
      <b/>
      <sz val="10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4"/>
      <color indexed="10"/>
      <name val="Arial CE"/>
      <family val="2"/>
      <charset val="238"/>
    </font>
    <font>
      <b/>
      <sz val="7"/>
      <color indexed="10"/>
      <name val="Arial CE"/>
      <family val="2"/>
      <charset val="238"/>
    </font>
    <font>
      <i/>
      <sz val="9"/>
      <name val="Arial CE"/>
      <family val="2"/>
      <charset val="238"/>
    </font>
    <font>
      <i/>
      <sz val="8"/>
      <name val="Arial CE"/>
      <family val="2"/>
      <charset val="238"/>
    </font>
    <font>
      <i/>
      <vertAlign val="superscript"/>
      <sz val="8"/>
      <name val="Arial CE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0"/>
      <name val="Arial CE"/>
      <charset val="238"/>
    </font>
    <font>
      <sz val="9"/>
      <color indexed="55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3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5" fillId="0" borderId="0"/>
    <xf numFmtId="0" fontId="42" fillId="0" borderId="0"/>
  </cellStyleXfs>
  <cellXfs count="966">
    <xf numFmtId="0" fontId="0" fillId="0" borderId="0" xfId="0"/>
    <xf numFmtId="0" fontId="7" fillId="0" borderId="0" xfId="4" applyFont="1"/>
    <xf numFmtId="0" fontId="10" fillId="0" borderId="0" xfId="4" applyFont="1" applyAlignment="1">
      <alignment horizontal="center"/>
    </xf>
    <xf numFmtId="0" fontId="4" fillId="0" borderId="0" xfId="4" applyFont="1" applyFill="1" applyAlignment="1">
      <alignment horizontal="left" vertical="center" wrapText="1"/>
    </xf>
    <xf numFmtId="0" fontId="4" fillId="0" borderId="0" xfId="4" applyFont="1" applyFill="1" applyAlignment="1">
      <alignment vertical="center" wrapText="1"/>
    </xf>
    <xf numFmtId="0" fontId="2" fillId="0" borderId="0" xfId="4" applyFont="1"/>
    <xf numFmtId="0" fontId="2" fillId="0" borderId="0" xfId="4" applyFont="1" applyAlignment="1">
      <alignment horizontal="center"/>
    </xf>
    <xf numFmtId="0" fontId="4" fillId="0" borderId="0" xfId="4" applyFont="1" applyAlignment="1">
      <alignment horizontal="left" vertical="center" wrapText="1"/>
    </xf>
    <xf numFmtId="0" fontId="3" fillId="0" borderId="0" xfId="4" applyFont="1" applyAlignment="1">
      <alignment horizontal="left" vertical="center"/>
    </xf>
    <xf numFmtId="0" fontId="2" fillId="0" borderId="0" xfId="4" applyFont="1" applyAlignment="1"/>
    <xf numFmtId="0" fontId="3" fillId="0" borderId="0" xfId="4" applyFont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2" fillId="2" borderId="1" xfId="4" applyFont="1" applyFill="1" applyBorder="1" applyAlignment="1">
      <alignment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/>
    </xf>
    <xf numFmtId="0" fontId="2" fillId="2" borderId="2" xfId="4" applyFont="1" applyFill="1" applyBorder="1" applyAlignment="1">
      <alignment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/>
    </xf>
    <xf numFmtId="0" fontId="2" fillId="2" borderId="3" xfId="4" applyFont="1" applyFill="1" applyBorder="1" applyAlignment="1">
      <alignment vertical="center" wrapText="1"/>
    </xf>
    <xf numFmtId="0" fontId="7" fillId="0" borderId="4" xfId="5" applyFont="1" applyBorder="1" applyAlignment="1">
      <alignment horizontal="center" vertical="center" wrapText="1"/>
    </xf>
    <xf numFmtId="0" fontId="2" fillId="0" borderId="0" xfId="4" applyFont="1" applyAlignment="1">
      <alignment horizontal="left" indent="1"/>
    </xf>
    <xf numFmtId="0" fontId="7" fillId="0" borderId="4" xfId="5" applyFont="1" applyBorder="1" applyAlignment="1">
      <alignment horizontal="center" vertical="top" wrapText="1"/>
    </xf>
    <xf numFmtId="49" fontId="7" fillId="0" borderId="4" xfId="5" applyNumberFormat="1" applyFont="1" applyBorder="1" applyAlignment="1">
      <alignment horizontal="center" vertical="center" wrapText="1"/>
    </xf>
    <xf numFmtId="0" fontId="7" fillId="0" borderId="4" xfId="5" applyFont="1" applyBorder="1" applyAlignment="1">
      <alignment horizontal="left" vertical="center" wrapText="1" indent="1"/>
    </xf>
    <xf numFmtId="0" fontId="2" fillId="0" borderId="0" xfId="4" applyFont="1" applyAlignment="1">
      <alignment vertical="center" wrapText="1"/>
    </xf>
    <xf numFmtId="0" fontId="9" fillId="0" borderId="0" xfId="4" applyFont="1" applyAlignment="1">
      <alignment horizontal="center"/>
    </xf>
    <xf numFmtId="0" fontId="9" fillId="0" borderId="0" xfId="4" applyFont="1" applyAlignment="1">
      <alignment horizontal="left" vertical="center" wrapText="1"/>
    </xf>
    <xf numFmtId="0" fontId="9" fillId="0" borderId="0" xfId="4" applyFont="1" applyAlignment="1">
      <alignment horizontal="center" vertical="top"/>
    </xf>
    <xf numFmtId="0" fontId="2" fillId="2" borderId="0" xfId="4" applyFont="1" applyFill="1" applyAlignment="1">
      <alignment vertical="center" wrapText="1"/>
    </xf>
    <xf numFmtId="0" fontId="8" fillId="0" borderId="0" xfId="4" applyFont="1" applyAlignment="1">
      <alignment horizontal="left" vertical="center" wrapText="1"/>
    </xf>
    <xf numFmtId="0" fontId="4" fillId="0" borderId="3" xfId="4" applyFont="1" applyBorder="1" applyAlignment="1">
      <alignment horizontal="center" vertical="center" wrapText="1"/>
    </xf>
    <xf numFmtId="0" fontId="7" fillId="0" borderId="5" xfId="5" applyFont="1" applyBorder="1" applyAlignment="1">
      <alignment horizontal="left" vertical="center" wrapText="1" indent="1"/>
    </xf>
    <xf numFmtId="0" fontId="2" fillId="0" borderId="6" xfId="4" applyFont="1" applyBorder="1" applyAlignment="1">
      <alignment horizontal="centerContinuous" vertical="center"/>
    </xf>
    <xf numFmtId="0" fontId="2" fillId="0" borderId="7" xfId="4" applyFont="1" applyBorder="1" applyAlignment="1">
      <alignment horizontal="centerContinuous" vertical="center"/>
    </xf>
    <xf numFmtId="0" fontId="2" fillId="0" borderId="8" xfId="4" applyFont="1" applyBorder="1" applyAlignment="1">
      <alignment horizontal="centerContinuous" vertical="center"/>
    </xf>
    <xf numFmtId="0" fontId="2" fillId="0" borderId="0" xfId="4" applyFont="1" applyAlignment="1">
      <alignment horizontal="right"/>
    </xf>
    <xf numFmtId="3" fontId="6" fillId="0" borderId="5" xfId="5" applyNumberFormat="1" applyFont="1" applyFill="1" applyBorder="1" applyAlignment="1">
      <alignment horizontal="right"/>
    </xf>
    <xf numFmtId="0" fontId="7" fillId="0" borderId="9" xfId="0" applyFont="1" applyBorder="1"/>
    <xf numFmtId="0" fontId="7" fillId="0" borderId="5" xfId="0" applyFont="1" applyBorder="1"/>
    <xf numFmtId="0" fontId="2" fillId="0" borderId="3" xfId="4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2" xfId="0" applyFont="1" applyBorder="1"/>
    <xf numFmtId="0" fontId="2" fillId="0" borderId="11" xfId="4" applyFont="1" applyBorder="1" applyAlignment="1">
      <alignment horizontal="center"/>
    </xf>
    <xf numFmtId="3" fontId="6" fillId="0" borderId="12" xfId="5" applyNumberFormat="1" applyFont="1" applyFill="1" applyBorder="1" applyAlignment="1">
      <alignment horizontal="right"/>
    </xf>
    <xf numFmtId="3" fontId="6" fillId="0" borderId="13" xfId="5" applyNumberFormat="1" applyFont="1" applyFill="1" applyBorder="1" applyAlignment="1">
      <alignment horizontal="right"/>
    </xf>
    <xf numFmtId="0" fontId="17" fillId="2" borderId="4" xfId="5" applyFont="1" applyFill="1" applyBorder="1" applyAlignment="1">
      <alignment horizontal="center" vertical="center" wrapText="1"/>
    </xf>
    <xf numFmtId="49" fontId="18" fillId="0" borderId="4" xfId="5" applyNumberFormat="1" applyFont="1" applyFill="1" applyBorder="1" applyAlignment="1">
      <alignment horizontal="center" vertical="center" wrapText="1"/>
    </xf>
    <xf numFmtId="49" fontId="14" fillId="0" borderId="4" xfId="5" applyNumberFormat="1" applyFont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0" fontId="17" fillId="2" borderId="14" xfId="5" applyFont="1" applyFill="1" applyBorder="1" applyAlignment="1">
      <alignment horizontal="center" vertical="center" wrapText="1"/>
    </xf>
    <xf numFmtId="0" fontId="17" fillId="2" borderId="5" xfId="5" applyFont="1" applyFill="1" applyBorder="1" applyAlignment="1">
      <alignment horizontal="center" vertical="center" wrapText="1"/>
    </xf>
    <xf numFmtId="0" fontId="23" fillId="0" borderId="7" xfId="4" applyFont="1" applyBorder="1" applyAlignment="1">
      <alignment horizontal="left" vertical="center" wrapText="1" indent="1"/>
    </xf>
    <xf numFmtId="0" fontId="4" fillId="2" borderId="1" xfId="4" applyFont="1" applyFill="1" applyBorder="1" applyAlignment="1">
      <alignment vertical="center" wrapText="1"/>
    </xf>
    <xf numFmtId="0" fontId="23" fillId="0" borderId="0" xfId="4" applyFont="1" applyBorder="1" applyAlignment="1">
      <alignment horizontal="left" vertical="center" wrapText="1" indent="1"/>
    </xf>
    <xf numFmtId="0" fontId="4" fillId="2" borderId="2" xfId="4" applyFont="1" applyFill="1" applyBorder="1" applyAlignment="1">
      <alignment vertical="center" wrapText="1"/>
    </xf>
    <xf numFmtId="0" fontId="23" fillId="0" borderId="11" xfId="4" applyFont="1" applyBorder="1" applyAlignment="1">
      <alignment horizontal="left" vertical="center" wrapText="1" indent="1"/>
    </xf>
    <xf numFmtId="0" fontId="4" fillId="2" borderId="3" xfId="4" applyFont="1" applyFill="1" applyBorder="1" applyAlignment="1">
      <alignment vertical="center" wrapText="1"/>
    </xf>
    <xf numFmtId="0" fontId="17" fillId="2" borderId="15" xfId="5" applyFont="1" applyFill="1" applyBorder="1" applyAlignment="1">
      <alignment vertical="center" wrapText="1"/>
    </xf>
    <xf numFmtId="0" fontId="7" fillId="0" borderId="14" xfId="5" applyFont="1" applyBorder="1" applyAlignment="1">
      <alignment horizontal="center" vertical="top" wrapText="1"/>
    </xf>
    <xf numFmtId="3" fontId="6" fillId="0" borderId="16" xfId="5" applyNumberFormat="1" applyFont="1" applyFill="1" applyBorder="1" applyAlignment="1">
      <alignment horizontal="right"/>
    </xf>
    <xf numFmtId="0" fontId="12" fillId="0" borderId="1" xfId="4" applyFont="1" applyBorder="1" applyAlignment="1">
      <alignment horizontal="left" vertical="center" wrapText="1" indent="1"/>
    </xf>
    <xf numFmtId="0" fontId="12" fillId="0" borderId="2" xfId="4" applyFont="1" applyBorder="1" applyAlignment="1">
      <alignment horizontal="left" vertical="center" wrapText="1" indent="1"/>
    </xf>
    <xf numFmtId="0" fontId="12" fillId="0" borderId="3" xfId="4" applyFont="1" applyBorder="1" applyAlignment="1">
      <alignment horizontal="left" vertical="center" wrapText="1" indent="1"/>
    </xf>
    <xf numFmtId="0" fontId="7" fillId="0" borderId="11" xfId="5" applyFont="1" applyBorder="1" applyAlignment="1">
      <alignment horizontal="left" vertical="top" wrapText="1" indent="1"/>
    </xf>
    <xf numFmtId="0" fontId="17" fillId="2" borderId="17" xfId="5" applyFont="1" applyFill="1" applyBorder="1" applyAlignment="1">
      <alignment horizontal="center" vertical="center" wrapText="1"/>
    </xf>
    <xf numFmtId="0" fontId="7" fillId="0" borderId="11" xfId="5" applyFont="1" applyBorder="1" applyAlignment="1">
      <alignment horizontal="left" vertical="center" wrapText="1" indent="1"/>
    </xf>
    <xf numFmtId="0" fontId="7" fillId="0" borderId="14" xfId="5" applyFont="1" applyBorder="1" applyAlignment="1">
      <alignment horizontal="left" vertical="center" wrapText="1" indent="1"/>
    </xf>
    <xf numFmtId="0" fontId="7" fillId="0" borderId="5" xfId="4" applyFont="1" applyBorder="1" applyAlignment="1">
      <alignment horizontal="left" vertical="center" wrapText="1" indent="1"/>
    </xf>
    <xf numFmtId="0" fontId="17" fillId="0" borderId="5" xfId="5" applyFont="1" applyFill="1" applyBorder="1" applyAlignment="1">
      <alignment horizontal="center" vertical="center" wrapText="1"/>
    </xf>
    <xf numFmtId="3" fontId="6" fillId="0" borderId="18" xfId="5" applyNumberFormat="1" applyFont="1" applyFill="1" applyBorder="1" applyAlignment="1">
      <alignment horizontal="right"/>
    </xf>
    <xf numFmtId="3" fontId="6" fillId="0" borderId="19" xfId="5" applyNumberFormat="1" applyFont="1" applyFill="1" applyBorder="1" applyAlignment="1">
      <alignment horizontal="right"/>
    </xf>
    <xf numFmtId="0" fontId="2" fillId="0" borderId="0" xfId="4" applyFont="1" applyBorder="1"/>
    <xf numFmtId="3" fontId="6" fillId="0" borderId="12" xfId="5" applyNumberFormat="1" applyFont="1" applyFill="1" applyBorder="1" applyAlignment="1"/>
    <xf numFmtId="3" fontId="6" fillId="0" borderId="13" xfId="5" applyNumberFormat="1" applyFont="1" applyFill="1" applyBorder="1" applyAlignment="1"/>
    <xf numFmtId="3" fontId="6" fillId="0" borderId="18" xfId="5" applyNumberFormat="1" applyFont="1" applyFill="1" applyBorder="1" applyAlignment="1"/>
    <xf numFmtId="3" fontId="6" fillId="0" borderId="19" xfId="5" applyNumberFormat="1" applyFont="1" applyFill="1" applyBorder="1" applyAlignment="1"/>
    <xf numFmtId="3" fontId="6" fillId="0" borderId="20" xfId="5" applyNumberFormat="1" applyFont="1" applyFill="1" applyBorder="1" applyAlignment="1"/>
    <xf numFmtId="3" fontId="6" fillId="0" borderId="21" xfId="5" applyNumberFormat="1" applyFont="1" applyFill="1" applyBorder="1" applyAlignment="1"/>
    <xf numFmtId="3" fontId="7" fillId="0" borderId="18" xfId="5" applyNumberFormat="1" applyFont="1" applyFill="1" applyBorder="1" applyAlignment="1">
      <alignment horizontal="right"/>
    </xf>
    <xf numFmtId="0" fontId="7" fillId="0" borderId="14" xfId="5" applyFont="1" applyBorder="1" applyAlignment="1">
      <alignment horizontal="left" vertical="top" wrapText="1" indent="1"/>
    </xf>
    <xf numFmtId="0" fontId="9" fillId="0" borderId="4" xfId="5" applyFont="1" applyBorder="1" applyAlignment="1">
      <alignment horizontal="left" vertical="center" wrapText="1" indent="1"/>
    </xf>
    <xf numFmtId="0" fontId="7" fillId="0" borderId="4" xfId="5" applyFont="1" applyBorder="1" applyAlignment="1">
      <alignment horizontal="left" vertical="top" wrapText="1" indent="1"/>
    </xf>
    <xf numFmtId="0" fontId="7" fillId="0" borderId="4" xfId="5" applyFont="1" applyBorder="1" applyAlignment="1">
      <alignment horizontal="left" vertical="center" wrapText="1" indent="2"/>
    </xf>
    <xf numFmtId="0" fontId="14" fillId="0" borderId="4" xfId="5" applyFont="1" applyBorder="1" applyAlignment="1">
      <alignment horizontal="left" vertical="center" wrapText="1" indent="2"/>
    </xf>
    <xf numFmtId="0" fontId="18" fillId="0" borderId="4" xfId="5" applyFont="1" applyFill="1" applyBorder="1" applyAlignment="1">
      <alignment horizontal="left" vertical="center" wrapText="1" indent="2"/>
    </xf>
    <xf numFmtId="0" fontId="18" fillId="0" borderId="4" xfId="5" applyFont="1" applyBorder="1" applyAlignment="1">
      <alignment horizontal="left" vertical="center" wrapText="1" indent="2"/>
    </xf>
    <xf numFmtId="0" fontId="7" fillId="0" borderId="15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left" vertical="center" wrapText="1" indent="1"/>
    </xf>
    <xf numFmtId="0" fontId="21" fillId="0" borderId="4" xfId="5" applyFont="1" applyFill="1" applyBorder="1" applyAlignment="1">
      <alignment horizontal="left" vertical="center" wrapText="1" indent="2"/>
    </xf>
    <xf numFmtId="0" fontId="14" fillId="0" borderId="4" xfId="5" applyFont="1" applyBorder="1" applyAlignment="1">
      <alignment horizontal="left" vertical="center" wrapText="1" indent="1"/>
    </xf>
    <xf numFmtId="0" fontId="18" fillId="0" borderId="4" xfId="5" applyFont="1" applyFill="1" applyBorder="1" applyAlignment="1">
      <alignment horizontal="left" vertical="center" wrapText="1" indent="1"/>
    </xf>
    <xf numFmtId="0" fontId="9" fillId="0" borderId="4" xfId="5" applyFont="1" applyBorder="1" applyAlignment="1">
      <alignment horizontal="left" vertical="center" wrapText="1" indent="4"/>
    </xf>
    <xf numFmtId="0" fontId="7" fillId="0" borderId="15" xfId="5" applyFont="1" applyBorder="1" applyAlignment="1">
      <alignment horizontal="left" vertical="center" wrapText="1" indent="1"/>
    </xf>
    <xf numFmtId="0" fontId="17" fillId="2" borderId="15" xfId="5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left" vertical="center" wrapText="1" indent="1"/>
    </xf>
    <xf numFmtId="0" fontId="7" fillId="0" borderId="14" xfId="4" applyFont="1" applyBorder="1" applyAlignment="1">
      <alignment horizontal="left" vertical="center" wrapText="1" indent="1"/>
    </xf>
    <xf numFmtId="0" fontId="23" fillId="0" borderId="1" xfId="4" applyFont="1" applyBorder="1" applyAlignment="1">
      <alignment horizontal="left" vertical="center" wrapText="1" indent="1"/>
    </xf>
    <xf numFmtId="0" fontId="23" fillId="0" borderId="2" xfId="4" applyFont="1" applyBorder="1" applyAlignment="1">
      <alignment horizontal="left" vertical="center" wrapText="1" indent="1"/>
    </xf>
    <xf numFmtId="0" fontId="23" fillId="0" borderId="3" xfId="4" applyFont="1" applyBorder="1" applyAlignment="1">
      <alignment horizontal="left" vertical="center" wrapText="1" indent="1"/>
    </xf>
    <xf numFmtId="49" fontId="7" fillId="0" borderId="15" xfId="5" applyNumberFormat="1" applyFont="1" applyFill="1" applyBorder="1" applyAlignment="1">
      <alignment horizontal="center"/>
    </xf>
    <xf numFmtId="0" fontId="7" fillId="0" borderId="15" xfId="5" applyFont="1" applyFill="1" applyBorder="1" applyAlignment="1">
      <alignment horizontal="left" vertical="center" wrapText="1" indent="1"/>
    </xf>
    <xf numFmtId="0" fontId="17" fillId="0" borderId="15" xfId="5" applyFont="1" applyFill="1" applyBorder="1" applyAlignment="1">
      <alignment horizontal="center" vertical="center" wrapText="1"/>
    </xf>
    <xf numFmtId="0" fontId="17" fillId="0" borderId="4" xfId="5" applyFont="1" applyFill="1" applyBorder="1" applyAlignment="1">
      <alignment horizontal="center" vertical="center" wrapText="1"/>
    </xf>
    <xf numFmtId="0" fontId="17" fillId="0" borderId="14" xfId="5" applyFont="1" applyFill="1" applyBorder="1" applyAlignment="1">
      <alignment horizontal="center" vertical="center" wrapText="1"/>
    </xf>
    <xf numFmtId="3" fontId="9" fillId="0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/>
    <xf numFmtId="0" fontId="14" fillId="0" borderId="4" xfId="0" applyFont="1" applyBorder="1" applyAlignment="1">
      <alignment horizontal="center"/>
    </xf>
    <xf numFmtId="0" fontId="14" fillId="0" borderId="25" xfId="0" applyFont="1" applyBorder="1"/>
    <xf numFmtId="0" fontId="14" fillId="0" borderId="14" xfId="0" applyFont="1" applyBorder="1" applyAlignment="1">
      <alignment horizontal="center"/>
    </xf>
    <xf numFmtId="0" fontId="14" fillId="0" borderId="26" xfId="0" applyFont="1" applyBorder="1"/>
    <xf numFmtId="0" fontId="7" fillId="0" borderId="27" xfId="0" applyFont="1" applyBorder="1"/>
    <xf numFmtId="3" fontId="7" fillId="0" borderId="5" xfId="0" applyNumberFormat="1" applyFont="1" applyBorder="1"/>
    <xf numFmtId="3" fontId="7" fillId="0" borderId="28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9" fillId="0" borderId="23" xfId="0" applyNumberFormat="1" applyFont="1" applyBorder="1"/>
    <xf numFmtId="3" fontId="9" fillId="0" borderId="30" xfId="0" applyNumberFormat="1" applyFont="1" applyBorder="1"/>
    <xf numFmtId="3" fontId="9" fillId="0" borderId="4" xfId="0" applyNumberFormat="1" applyFont="1" applyBorder="1"/>
    <xf numFmtId="3" fontId="9" fillId="0" borderId="31" xfId="0" applyNumberFormat="1" applyFont="1" applyBorder="1"/>
    <xf numFmtId="3" fontId="9" fillId="0" borderId="0" xfId="0" applyNumberFormat="1" applyFont="1" applyBorder="1"/>
    <xf numFmtId="0" fontId="7" fillId="0" borderId="32" xfId="0" applyFont="1" applyBorder="1" applyAlignment="1">
      <alignment horizontal="right"/>
    </xf>
    <xf numFmtId="3" fontId="7" fillId="0" borderId="33" xfId="0" applyNumberFormat="1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21" fillId="0" borderId="4" xfId="0" applyFont="1" applyBorder="1" applyAlignment="1">
      <alignment horizontal="center"/>
    </xf>
    <xf numFmtId="0" fontId="7" fillId="0" borderId="38" xfId="0" applyFont="1" applyBorder="1"/>
    <xf numFmtId="0" fontId="7" fillId="0" borderId="39" xfId="0" applyFont="1" applyBorder="1"/>
    <xf numFmtId="3" fontId="7" fillId="0" borderId="2" xfId="0" applyNumberFormat="1" applyFont="1" applyBorder="1"/>
    <xf numFmtId="0" fontId="14" fillId="0" borderId="0" xfId="0" applyFont="1"/>
    <xf numFmtId="0" fontId="14" fillId="0" borderId="7" xfId="0" applyFont="1" applyBorder="1" applyAlignment="1">
      <alignment horizontal="centerContinuous" vertical="center"/>
    </xf>
    <xf numFmtId="0" fontId="7" fillId="0" borderId="7" xfId="0" applyFont="1" applyBorder="1" applyAlignment="1">
      <alignment horizontal="centerContinuous" vertical="center"/>
    </xf>
    <xf numFmtId="0" fontId="14" fillId="0" borderId="8" xfId="0" applyFont="1" applyBorder="1" applyAlignment="1">
      <alignment horizontal="centerContinuous" vertical="center"/>
    </xf>
    <xf numFmtId="0" fontId="14" fillId="0" borderId="3" xfId="0" applyFont="1" applyBorder="1"/>
    <xf numFmtId="0" fontId="14" fillId="0" borderId="22" xfId="0" applyFont="1" applyBorder="1"/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3" fontId="7" fillId="0" borderId="4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4" xfId="0" applyFont="1" applyBorder="1"/>
    <xf numFmtId="0" fontId="7" fillId="0" borderId="45" xfId="0" applyFont="1" applyBorder="1"/>
    <xf numFmtId="3" fontId="7" fillId="0" borderId="40" xfId="0" applyNumberFormat="1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1" xfId="0" applyFont="1" applyBorder="1"/>
    <xf numFmtId="0" fontId="14" fillId="0" borderId="15" xfId="0" applyFont="1" applyBorder="1" applyAlignment="1">
      <alignment horizontal="center"/>
    </xf>
    <xf numFmtId="0" fontId="14" fillId="0" borderId="15" xfId="0" applyFont="1" applyBorder="1"/>
    <xf numFmtId="0" fontId="14" fillId="0" borderId="4" xfId="0" applyFont="1" applyBorder="1"/>
    <xf numFmtId="0" fontId="21" fillId="0" borderId="4" xfId="0" applyFont="1" applyBorder="1"/>
    <xf numFmtId="0" fontId="14" fillId="0" borderId="14" xfId="0" applyFont="1" applyBorder="1"/>
    <xf numFmtId="0" fontId="7" fillId="0" borderId="41" xfId="0" applyFont="1" applyBorder="1"/>
    <xf numFmtId="0" fontId="7" fillId="0" borderId="49" xfId="0" applyFont="1" applyBorder="1" applyAlignment="1">
      <alignment horizontal="right"/>
    </xf>
    <xf numFmtId="0" fontId="7" fillId="0" borderId="50" xfId="0" applyFont="1" applyBorder="1"/>
    <xf numFmtId="3" fontId="7" fillId="0" borderId="0" xfId="0" applyNumberFormat="1" applyFont="1" applyBorder="1"/>
    <xf numFmtId="0" fontId="7" fillId="0" borderId="51" xfId="0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51" xfId="0" applyNumberFormat="1" applyFont="1" applyBorder="1" applyAlignment="1">
      <alignment horizontal="center"/>
    </xf>
    <xf numFmtId="3" fontId="7" fillId="0" borderId="52" xfId="0" applyNumberFormat="1" applyFont="1" applyBorder="1" applyAlignment="1">
      <alignment horizontal="center"/>
    </xf>
    <xf numFmtId="0" fontId="0" fillId="0" borderId="9" xfId="0" applyBorder="1"/>
    <xf numFmtId="0" fontId="7" fillId="0" borderId="49" xfId="0" applyFont="1" applyBorder="1"/>
    <xf numFmtId="3" fontId="6" fillId="0" borderId="33" xfId="0" applyNumberFormat="1" applyFont="1" applyBorder="1"/>
    <xf numFmtId="3" fontId="6" fillId="0" borderId="5" xfId="0" applyNumberFormat="1" applyFont="1" applyBorder="1"/>
    <xf numFmtId="0" fontId="7" fillId="0" borderId="7" xfId="0" applyFont="1" applyBorder="1"/>
    <xf numFmtId="0" fontId="7" fillId="0" borderId="42" xfId="0" applyFont="1" applyBorder="1" applyAlignment="1">
      <alignment horizontal="centerContinuous" vertical="center"/>
    </xf>
    <xf numFmtId="0" fontId="14" fillId="0" borderId="43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3" fontId="9" fillId="0" borderId="15" xfId="0" applyNumberFormat="1" applyFont="1" applyBorder="1"/>
    <xf numFmtId="3" fontId="9" fillId="0" borderId="3" xfId="0" applyNumberFormat="1" applyFont="1" applyBorder="1"/>
    <xf numFmtId="3" fontId="9" fillId="0" borderId="11" xfId="0" applyNumberFormat="1" applyFont="1" applyBorder="1"/>
    <xf numFmtId="0" fontId="14" fillId="0" borderId="29" xfId="0" applyFont="1" applyBorder="1" applyAlignment="1">
      <alignment horizontal="centerContinuous" vertical="center"/>
    </xf>
    <xf numFmtId="0" fontId="7" fillId="0" borderId="29" xfId="0" applyFont="1" applyBorder="1" applyAlignment="1">
      <alignment horizontal="centerContinuous" vertical="center"/>
    </xf>
    <xf numFmtId="0" fontId="14" fillId="0" borderId="53" xfId="0" applyFont="1" applyBorder="1" applyAlignment="1">
      <alignment horizontal="centerContinuous" vertical="center"/>
    </xf>
    <xf numFmtId="0" fontId="7" fillId="0" borderId="44" xfId="0" applyFont="1" applyBorder="1" applyAlignment="1">
      <alignment horizontal="center"/>
    </xf>
    <xf numFmtId="3" fontId="7" fillId="0" borderId="54" xfId="0" applyNumberFormat="1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4" fillId="0" borderId="56" xfId="0" applyFont="1" applyBorder="1"/>
    <xf numFmtId="0" fontId="25" fillId="0" borderId="0" xfId="0" applyFont="1" applyFill="1" applyBorder="1"/>
    <xf numFmtId="0" fontId="13" fillId="0" borderId="0" xfId="0" applyFont="1"/>
    <xf numFmtId="0" fontId="25" fillId="0" borderId="0" xfId="0" applyFont="1"/>
    <xf numFmtId="0" fontId="25" fillId="0" borderId="0" xfId="4" applyFont="1"/>
    <xf numFmtId="0" fontId="25" fillId="0" borderId="0" xfId="4" applyFont="1" applyAlignment="1"/>
    <xf numFmtId="0" fontId="22" fillId="0" borderId="0" xfId="4" applyFont="1" applyAlignment="1">
      <alignment horizontal="left" vertical="center" wrapText="1"/>
    </xf>
    <xf numFmtId="0" fontId="22" fillId="0" borderId="0" xfId="0" applyFont="1" applyAlignment="1">
      <alignment vertical="top"/>
    </xf>
    <xf numFmtId="0" fontId="9" fillId="0" borderId="3" xfId="0" applyFont="1" applyBorder="1"/>
    <xf numFmtId="0" fontId="7" fillId="0" borderId="22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52" xfId="0" applyFont="1" applyBorder="1"/>
    <xf numFmtId="0" fontId="9" fillId="0" borderId="57" xfId="0" applyFont="1" applyBorder="1"/>
    <xf numFmtId="0" fontId="7" fillId="0" borderId="14" xfId="0" applyFont="1" applyBorder="1"/>
    <xf numFmtId="0" fontId="6" fillId="0" borderId="14" xfId="0" applyFont="1" applyBorder="1" applyAlignment="1">
      <alignment horizontal="center"/>
    </xf>
    <xf numFmtId="0" fontId="9" fillId="0" borderId="58" xfId="0" applyFont="1" applyBorder="1"/>
    <xf numFmtId="0" fontId="7" fillId="0" borderId="56" xfId="0" applyFont="1" applyBorder="1" applyAlignment="1">
      <alignment horizontal="center"/>
    </xf>
    <xf numFmtId="0" fontId="7" fillId="0" borderId="4" xfId="0" applyFont="1" applyFill="1" applyBorder="1"/>
    <xf numFmtId="0" fontId="7" fillId="0" borderId="59" xfId="0" applyFont="1" applyBorder="1" applyAlignment="1">
      <alignment horizontal="center"/>
    </xf>
    <xf numFmtId="0" fontId="7" fillId="0" borderId="23" xfId="0" applyFont="1" applyFill="1" applyBorder="1"/>
    <xf numFmtId="3" fontId="7" fillId="0" borderId="4" xfId="0" applyNumberFormat="1" applyFont="1" applyFill="1" applyBorder="1"/>
    <xf numFmtId="0" fontId="7" fillId="0" borderId="26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15" xfId="0" applyFont="1" applyBorder="1"/>
    <xf numFmtId="0" fontId="7" fillId="0" borderId="3" xfId="0" applyFont="1" applyBorder="1"/>
    <xf numFmtId="0" fontId="9" fillId="0" borderId="22" xfId="0" applyFont="1" applyBorder="1"/>
    <xf numFmtId="0" fontId="9" fillId="0" borderId="61" xfId="0" applyFont="1" applyBorder="1"/>
    <xf numFmtId="0" fontId="9" fillId="0" borderId="11" xfId="0" applyFont="1" applyBorder="1"/>
    <xf numFmtId="0" fontId="9" fillId="0" borderId="17" xfId="0" applyFont="1" applyBorder="1"/>
    <xf numFmtId="3" fontId="9" fillId="0" borderId="62" xfId="0" applyNumberFormat="1" applyFont="1" applyBorder="1"/>
    <xf numFmtId="0" fontId="9" fillId="0" borderId="22" xfId="0" applyFont="1" applyBorder="1" applyAlignment="1">
      <alignment horizontal="center"/>
    </xf>
    <xf numFmtId="3" fontId="9" fillId="0" borderId="63" xfId="0" applyNumberFormat="1" applyFont="1" applyBorder="1"/>
    <xf numFmtId="0" fontId="22" fillId="0" borderId="0" xfId="0" applyFont="1"/>
    <xf numFmtId="0" fontId="15" fillId="0" borderId="0" xfId="0" applyFont="1"/>
    <xf numFmtId="0" fontId="9" fillId="0" borderId="0" xfId="0" applyFont="1"/>
    <xf numFmtId="0" fontId="22" fillId="0" borderId="0" xfId="4" applyFont="1" applyAlignment="1">
      <alignment horizontal="left" vertical="center"/>
    </xf>
    <xf numFmtId="0" fontId="0" fillId="0" borderId="0" xfId="0" applyAlignment="1">
      <alignment wrapText="1"/>
    </xf>
    <xf numFmtId="3" fontId="14" fillId="0" borderId="4" xfId="0" applyNumberFormat="1" applyFont="1" applyFill="1" applyBorder="1"/>
    <xf numFmtId="0" fontId="6" fillId="0" borderId="56" xfId="0" applyFont="1" applyBorder="1" applyAlignment="1">
      <alignment horizontal="center"/>
    </xf>
    <xf numFmtId="0" fontId="6" fillId="0" borderId="4" xfId="0" applyFont="1" applyFill="1" applyBorder="1"/>
    <xf numFmtId="0" fontId="6" fillId="0" borderId="59" xfId="0" applyFont="1" applyBorder="1" applyAlignment="1">
      <alignment horizontal="center"/>
    </xf>
    <xf numFmtId="3" fontId="14" fillId="0" borderId="64" xfId="0" applyNumberFormat="1" applyFont="1" applyBorder="1"/>
    <xf numFmtId="3" fontId="14" fillId="0" borderId="62" xfId="0" applyNumberFormat="1" applyFont="1" applyBorder="1"/>
    <xf numFmtId="0" fontId="6" fillId="0" borderId="55" xfId="0" applyFont="1" applyBorder="1" applyAlignment="1">
      <alignment horizontal="center"/>
    </xf>
    <xf numFmtId="0" fontId="0" fillId="0" borderId="3" xfId="0" applyBorder="1"/>
    <xf numFmtId="0" fontId="9" fillId="0" borderId="65" xfId="0" applyFont="1" applyBorder="1"/>
    <xf numFmtId="0" fontId="9" fillId="0" borderId="66" xfId="0" applyFont="1" applyBorder="1"/>
    <xf numFmtId="3" fontId="6" fillId="0" borderId="65" xfId="0" applyNumberFormat="1" applyFont="1" applyBorder="1"/>
    <xf numFmtId="3" fontId="6" fillId="0" borderId="58" xfId="0" applyNumberFormat="1" applyFont="1" applyBorder="1"/>
    <xf numFmtId="0" fontId="9" fillId="0" borderId="67" xfId="0" applyFont="1" applyBorder="1"/>
    <xf numFmtId="0" fontId="9" fillId="0" borderId="68" xfId="0" applyFont="1" applyBorder="1"/>
    <xf numFmtId="0" fontId="7" fillId="0" borderId="52" xfId="0" applyFont="1" applyBorder="1" applyAlignment="1">
      <alignment horizontal="center"/>
    </xf>
    <xf numFmtId="0" fontId="9" fillId="0" borderId="5" xfId="0" applyFont="1" applyBorder="1"/>
    <xf numFmtId="0" fontId="9" fillId="0" borderId="9" xfId="0" applyFont="1" applyBorder="1"/>
    <xf numFmtId="0" fontId="9" fillId="0" borderId="53" xfId="0" applyFont="1" applyBorder="1"/>
    <xf numFmtId="0" fontId="9" fillId="0" borderId="69" xfId="0" applyFont="1" applyBorder="1"/>
    <xf numFmtId="0" fontId="9" fillId="0" borderId="70" xfId="0" applyFont="1" applyBorder="1"/>
    <xf numFmtId="0" fontId="9" fillId="0" borderId="71" xfId="0" applyFont="1" applyBorder="1"/>
    <xf numFmtId="3" fontId="9" fillId="0" borderId="72" xfId="0" applyNumberFormat="1" applyFont="1" applyBorder="1"/>
    <xf numFmtId="0" fontId="0" fillId="0" borderId="15" xfId="0" applyBorder="1"/>
    <xf numFmtId="0" fontId="7" fillId="0" borderId="11" xfId="0" applyFont="1" applyBorder="1"/>
    <xf numFmtId="0" fontId="6" fillId="0" borderId="11" xfId="0" applyFont="1" applyBorder="1" applyAlignment="1">
      <alignment horizontal="center"/>
    </xf>
    <xf numFmtId="165" fontId="9" fillId="0" borderId="11" xfId="0" applyNumberFormat="1" applyFont="1" applyBorder="1"/>
    <xf numFmtId="0" fontId="7" fillId="0" borderId="33" xfId="0" applyFont="1" applyBorder="1"/>
    <xf numFmtId="0" fontId="7" fillId="0" borderId="53" xfId="0" applyFont="1" applyBorder="1"/>
    <xf numFmtId="0" fontId="14" fillId="0" borderId="1" xfId="0" applyFont="1" applyBorder="1" applyAlignment="1">
      <alignment horizontal="left"/>
    </xf>
    <xf numFmtId="171" fontId="7" fillId="0" borderId="0" xfId="0" applyNumberFormat="1" applyFont="1" applyBorder="1"/>
    <xf numFmtId="171" fontId="6" fillId="0" borderId="0" xfId="0" applyNumberFormat="1" applyFont="1" applyBorder="1"/>
    <xf numFmtId="0" fontId="7" fillId="0" borderId="73" xfId="0" applyFont="1" applyBorder="1"/>
    <xf numFmtId="0" fontId="7" fillId="0" borderId="74" xfId="0" applyFont="1" applyBorder="1"/>
    <xf numFmtId="3" fontId="24" fillId="0" borderId="3" xfId="0" applyNumberFormat="1" applyFont="1" applyFill="1" applyBorder="1"/>
    <xf numFmtId="0" fontId="7" fillId="0" borderId="25" xfId="0" applyFont="1" applyBorder="1"/>
    <xf numFmtId="0" fontId="7" fillId="0" borderId="28" xfId="0" applyFont="1" applyBorder="1"/>
    <xf numFmtId="0" fontId="7" fillId="0" borderId="75" xfId="0" applyFont="1" applyBorder="1"/>
    <xf numFmtId="171" fontId="21" fillId="0" borderId="0" xfId="0" applyNumberFormat="1" applyFont="1" applyBorder="1" applyAlignment="1">
      <alignment horizontal="center"/>
    </xf>
    <xf numFmtId="3" fontId="14" fillId="0" borderId="4" xfId="0" applyNumberFormat="1" applyFont="1" applyBorder="1"/>
    <xf numFmtId="3" fontId="14" fillId="0" borderId="15" xfId="0" applyNumberFormat="1" applyFont="1" applyBorder="1"/>
    <xf numFmtId="3" fontId="14" fillId="0" borderId="14" xfId="0" applyNumberFormat="1" applyFont="1" applyBorder="1"/>
    <xf numFmtId="3" fontId="14" fillId="0" borderId="2" xfId="0" applyNumberFormat="1" applyFont="1" applyBorder="1"/>
    <xf numFmtId="3" fontId="6" fillId="0" borderId="24" xfId="0" applyNumberFormat="1" applyFont="1" applyBorder="1"/>
    <xf numFmtId="3" fontId="14" fillId="0" borderId="23" xfId="0" applyNumberFormat="1" applyFont="1" applyBorder="1"/>
    <xf numFmtId="3" fontId="14" fillId="0" borderId="13" xfId="5" applyNumberFormat="1" applyFont="1" applyFill="1" applyBorder="1" applyAlignment="1">
      <alignment horizontal="right"/>
    </xf>
    <xf numFmtId="3" fontId="9" fillId="0" borderId="55" xfId="0" applyNumberFormat="1" applyFont="1" applyBorder="1"/>
    <xf numFmtId="3" fontId="7" fillId="0" borderId="7" xfId="0" applyNumberFormat="1" applyFont="1" applyBorder="1"/>
    <xf numFmtId="171" fontId="21" fillId="0" borderId="7" xfId="0" applyNumberFormat="1" applyFont="1" applyBorder="1" applyAlignment="1">
      <alignment horizontal="center"/>
    </xf>
    <xf numFmtId="171" fontId="7" fillId="0" borderId="7" xfId="0" applyNumberFormat="1" applyFont="1" applyBorder="1"/>
    <xf numFmtId="0" fontId="6" fillId="0" borderId="4" xfId="5" applyFont="1" applyBorder="1" applyAlignment="1">
      <alignment horizontal="left" vertical="center" wrapText="1" indent="2"/>
    </xf>
    <xf numFmtId="3" fontId="7" fillId="0" borderId="19" xfId="5" applyNumberFormat="1" applyFont="1" applyFill="1" applyBorder="1" applyAlignment="1">
      <alignment horizontal="right"/>
    </xf>
    <xf numFmtId="3" fontId="14" fillId="0" borderId="20" xfId="5" applyNumberFormat="1" applyFont="1" applyFill="1" applyBorder="1" applyAlignment="1"/>
    <xf numFmtId="3" fontId="14" fillId="0" borderId="18" xfId="5" applyNumberFormat="1" applyFont="1" applyFill="1" applyBorder="1" applyAlignment="1">
      <alignment horizontal="right"/>
    </xf>
    <xf numFmtId="3" fontId="14" fillId="0" borderId="18" xfId="5" applyNumberFormat="1" applyFont="1" applyBorder="1" applyAlignment="1">
      <alignment horizontal="right"/>
    </xf>
    <xf numFmtId="3" fontId="14" fillId="0" borderId="18" xfId="5" applyNumberFormat="1" applyFont="1" applyBorder="1" applyAlignment="1"/>
    <xf numFmtId="3" fontId="14" fillId="0" borderId="18" xfId="5" applyNumberFormat="1" applyFont="1" applyFill="1" applyBorder="1" applyAlignment="1"/>
    <xf numFmtId="0" fontId="1" fillId="0" borderId="0" xfId="0" applyFont="1"/>
    <xf numFmtId="3" fontId="14" fillId="0" borderId="76" xfId="5" applyNumberFormat="1" applyFont="1" applyFill="1" applyBorder="1" applyAlignment="1">
      <alignment horizontal="right"/>
    </xf>
    <xf numFmtId="3" fontId="14" fillId="0" borderId="77" xfId="5" applyNumberFormat="1" applyFont="1" applyFill="1" applyBorder="1" applyAlignment="1">
      <alignment horizontal="right"/>
    </xf>
    <xf numFmtId="3" fontId="14" fillId="0" borderId="76" xfId="5" applyNumberFormat="1" applyFont="1" applyBorder="1" applyAlignment="1"/>
    <xf numFmtId="3" fontId="14" fillId="0" borderId="76" xfId="5" applyNumberFormat="1" applyFont="1" applyBorder="1" applyAlignment="1">
      <alignment horizontal="right"/>
    </xf>
    <xf numFmtId="3" fontId="14" fillId="3" borderId="76" xfId="5" applyNumberFormat="1" applyFont="1" applyFill="1" applyBorder="1" applyAlignment="1">
      <alignment horizontal="right"/>
    </xf>
    <xf numFmtId="3" fontId="14" fillId="3" borderId="18" xfId="5" applyNumberFormat="1" applyFont="1" applyFill="1" applyBorder="1" applyAlignment="1">
      <alignment horizontal="right"/>
    </xf>
    <xf numFmtId="3" fontId="14" fillId="3" borderId="18" xfId="5" applyNumberFormat="1" applyFont="1" applyFill="1" applyBorder="1" applyAlignment="1"/>
    <xf numFmtId="3" fontId="14" fillId="0" borderId="76" xfId="5" applyNumberFormat="1" applyFont="1" applyFill="1" applyBorder="1" applyAlignment="1"/>
    <xf numFmtId="0" fontId="7" fillId="0" borderId="55" xfId="5" applyFont="1" applyBorder="1" applyAlignment="1">
      <alignment horizontal="left" vertical="center" wrapText="1" indent="1"/>
    </xf>
    <xf numFmtId="0" fontId="7" fillId="0" borderId="55" xfId="4" applyFont="1" applyBorder="1" applyAlignment="1">
      <alignment horizontal="left" vertical="center" wrapText="1" indent="1"/>
    </xf>
    <xf numFmtId="0" fontId="17" fillId="2" borderId="55" xfId="5" applyFont="1" applyFill="1" applyBorder="1" applyAlignment="1">
      <alignment horizontal="center" vertical="center" wrapText="1"/>
    </xf>
    <xf numFmtId="3" fontId="6" fillId="0" borderId="78" xfId="5" applyNumberFormat="1" applyFont="1" applyFill="1" applyBorder="1" applyAlignment="1"/>
    <xf numFmtId="3" fontId="6" fillId="0" borderId="5" xfId="5" applyNumberFormat="1" applyFont="1" applyBorder="1" applyAlignment="1">
      <alignment horizontal="right"/>
    </xf>
    <xf numFmtId="3" fontId="6" fillId="0" borderId="5" xfId="5" applyNumberFormat="1" applyFont="1" applyBorder="1" applyAlignment="1"/>
    <xf numFmtId="3" fontId="6" fillId="0" borderId="5" xfId="5" applyNumberFormat="1" applyFont="1" applyFill="1" applyBorder="1" applyAlignment="1"/>
    <xf numFmtId="0" fontId="7" fillId="0" borderId="23" xfId="5" applyFont="1" applyBorder="1" applyAlignment="1">
      <alignment horizontal="center" vertical="center" wrapText="1"/>
    </xf>
    <xf numFmtId="0" fontId="9" fillId="0" borderId="23" xfId="5" applyFont="1" applyBorder="1" applyAlignment="1">
      <alignment horizontal="left" vertical="center" wrapText="1" indent="1"/>
    </xf>
    <xf numFmtId="0" fontId="17" fillId="2" borderId="23" xfId="5" applyFont="1" applyFill="1" applyBorder="1" applyAlignment="1">
      <alignment horizontal="center" vertical="center" wrapText="1"/>
    </xf>
    <xf numFmtId="3" fontId="7" fillId="0" borderId="76" xfId="5" applyNumberFormat="1" applyFont="1" applyFill="1" applyBorder="1" applyAlignment="1">
      <alignment horizontal="left" indent="1"/>
    </xf>
    <xf numFmtId="165" fontId="6" fillId="0" borderId="76" xfId="5" applyNumberFormat="1" applyFont="1" applyBorder="1" applyAlignment="1">
      <alignment horizontal="left" indent="1"/>
    </xf>
    <xf numFmtId="3" fontId="6" fillId="0" borderId="76" xfId="5" applyNumberFormat="1" applyFont="1" applyBorder="1" applyAlignment="1">
      <alignment horizontal="left" indent="1"/>
    </xf>
    <xf numFmtId="3" fontId="6" fillId="0" borderId="79" xfId="5" applyNumberFormat="1" applyFont="1" applyFill="1" applyBorder="1" applyAlignment="1"/>
    <xf numFmtId="3" fontId="6" fillId="0" borderId="76" xfId="5" applyNumberFormat="1" applyFont="1" applyFill="1" applyBorder="1" applyAlignment="1"/>
    <xf numFmtId="49" fontId="7" fillId="0" borderId="5" xfId="5" applyNumberFormat="1" applyFont="1" applyFill="1" applyBorder="1" applyAlignment="1">
      <alignment horizontal="center"/>
    </xf>
    <xf numFmtId="0" fontId="7" fillId="0" borderId="5" xfId="5" applyFont="1" applyFill="1" applyBorder="1" applyAlignment="1">
      <alignment horizontal="left" vertical="center" wrapText="1" indent="1"/>
    </xf>
    <xf numFmtId="3" fontId="7" fillId="0" borderId="37" xfId="5" applyNumberFormat="1" applyFont="1" applyFill="1" applyBorder="1" applyAlignment="1">
      <alignment horizontal="right"/>
    </xf>
    <xf numFmtId="3" fontId="6" fillId="0" borderId="37" xfId="5" applyNumberFormat="1" applyFont="1" applyFill="1" applyBorder="1" applyAlignment="1">
      <alignment horizontal="right"/>
    </xf>
    <xf numFmtId="3" fontId="6" fillId="0" borderId="80" xfId="5" applyNumberFormat="1" applyFont="1" applyFill="1" applyBorder="1" applyAlignment="1"/>
    <xf numFmtId="3" fontId="6" fillId="0" borderId="37" xfId="5" applyNumberFormat="1" applyFont="1" applyFill="1" applyBorder="1" applyAlignment="1"/>
    <xf numFmtId="0" fontId="30" fillId="0" borderId="0" xfId="0" applyFont="1"/>
    <xf numFmtId="0" fontId="34" fillId="0" borderId="0" xfId="4" applyFont="1" applyAlignment="1">
      <alignment horizontal="center"/>
    </xf>
    <xf numFmtId="0" fontId="31" fillId="0" borderId="0" xfId="4" applyFont="1" applyFill="1" applyAlignment="1">
      <alignment horizontal="left" vertical="center" wrapText="1"/>
    </xf>
    <xf numFmtId="0" fontId="31" fillId="0" borderId="0" xfId="4" applyFont="1" applyFill="1" applyAlignment="1">
      <alignment vertical="center" wrapText="1"/>
    </xf>
    <xf numFmtId="0" fontId="31" fillId="0" borderId="0" xfId="4" applyFont="1"/>
    <xf numFmtId="0" fontId="35" fillId="0" borderId="0" xfId="0" applyFont="1"/>
    <xf numFmtId="0" fontId="31" fillId="0" borderId="0" xfId="4" applyFont="1" applyAlignment="1">
      <alignment horizontal="center"/>
    </xf>
    <xf numFmtId="0" fontId="36" fillId="0" borderId="0" xfId="4" applyFont="1" applyAlignment="1">
      <alignment horizontal="center" vertical="center" wrapText="1"/>
    </xf>
    <xf numFmtId="0" fontId="31" fillId="0" borderId="0" xfId="4" applyFont="1" applyAlignment="1"/>
    <xf numFmtId="0" fontId="31" fillId="0" borderId="5" xfId="4" applyFont="1" applyBorder="1" applyAlignment="1">
      <alignment horizontal="centerContinuous" vertical="center"/>
    </xf>
    <xf numFmtId="0" fontId="31" fillId="0" borderId="2" xfId="4" applyFont="1" applyBorder="1" applyAlignment="1">
      <alignment horizontal="center" vertical="center"/>
    </xf>
    <xf numFmtId="0" fontId="37" fillId="0" borderId="2" xfId="4" applyFont="1" applyBorder="1" applyAlignment="1">
      <alignment horizontal="left" vertical="center" wrapText="1" indent="1"/>
    </xf>
    <xf numFmtId="0" fontId="31" fillId="2" borderId="2" xfId="4" applyFont="1" applyFill="1" applyBorder="1" applyAlignment="1">
      <alignment vertical="center" wrapText="1"/>
    </xf>
    <xf numFmtId="0" fontId="31" fillId="0" borderId="0" xfId="4" applyFont="1" applyBorder="1"/>
    <xf numFmtId="0" fontId="31" fillId="0" borderId="0" xfId="4" applyFont="1" applyFill="1"/>
    <xf numFmtId="0" fontId="31" fillId="0" borderId="3" xfId="4" applyFont="1" applyBorder="1" applyAlignment="1">
      <alignment horizontal="center" vertical="center"/>
    </xf>
    <xf numFmtId="0" fontId="37" fillId="0" borderId="3" xfId="4" applyFont="1" applyBorder="1" applyAlignment="1">
      <alignment horizontal="left" vertical="center" wrapText="1" indent="1"/>
    </xf>
    <xf numFmtId="0" fontId="31" fillId="2" borderId="3" xfId="4" applyFont="1" applyFill="1" applyBorder="1" applyAlignment="1">
      <alignment vertical="center" wrapText="1"/>
    </xf>
    <xf numFmtId="0" fontId="31" fillId="0" borderId="0" xfId="4" applyFont="1" applyAlignment="1">
      <alignment horizontal="left" indent="1"/>
    </xf>
    <xf numFmtId="0" fontId="31" fillId="0" borderId="11" xfId="4" applyFont="1" applyBorder="1" applyAlignment="1">
      <alignment horizontal="center"/>
    </xf>
    <xf numFmtId="0" fontId="33" fillId="0" borderId="11" xfId="5" applyFont="1" applyBorder="1" applyAlignment="1">
      <alignment horizontal="left" vertical="top" wrapText="1" indent="1"/>
    </xf>
    <xf numFmtId="0" fontId="38" fillId="2" borderId="17" xfId="5" applyFont="1" applyFill="1" applyBorder="1" applyAlignment="1">
      <alignment horizontal="center" vertical="center" wrapText="1"/>
    </xf>
    <xf numFmtId="0" fontId="33" fillId="0" borderId="15" xfId="5" applyFont="1" applyBorder="1" applyAlignment="1">
      <alignment horizontal="center" vertical="center" wrapText="1"/>
    </xf>
    <xf numFmtId="164" fontId="32" fillId="0" borderId="81" xfId="5" applyNumberFormat="1" applyFont="1" applyBorder="1" applyAlignment="1">
      <alignment horizontal="left" indent="1"/>
    </xf>
    <xf numFmtId="164" fontId="32" fillId="0" borderId="12" xfId="5" applyNumberFormat="1" applyFont="1" applyBorder="1" applyAlignment="1">
      <alignment horizontal="left" indent="1"/>
    </xf>
    <xf numFmtId="164" fontId="32" fillId="0" borderId="82" xfId="5" applyNumberFormat="1" applyFont="1" applyBorder="1" applyAlignment="1">
      <alignment horizontal="left" indent="1"/>
    </xf>
    <xf numFmtId="3" fontId="32" fillId="0" borderId="81" xfId="5" applyNumberFormat="1" applyFont="1" applyBorder="1" applyAlignment="1">
      <alignment horizontal="left" indent="1"/>
    </xf>
    <xf numFmtId="3" fontId="32" fillId="0" borderId="12" xfId="5" applyNumberFormat="1" applyFont="1" applyBorder="1" applyAlignment="1">
      <alignment horizontal="left" indent="1"/>
    </xf>
    <xf numFmtId="3" fontId="32" fillId="0" borderId="82" xfId="5" applyNumberFormat="1" applyFont="1" applyBorder="1" applyAlignment="1">
      <alignment horizontal="left" indent="1"/>
    </xf>
    <xf numFmtId="0" fontId="33" fillId="0" borderId="11" xfId="5" applyFont="1" applyBorder="1" applyAlignment="1">
      <alignment horizontal="left" vertical="center" wrapText="1" indent="1"/>
    </xf>
    <xf numFmtId="0" fontId="31" fillId="0" borderId="0" xfId="4" applyFont="1" applyAlignment="1">
      <alignment vertical="center" wrapText="1"/>
    </xf>
    <xf numFmtId="0" fontId="31" fillId="0" borderId="0" xfId="4" applyFont="1" applyAlignment="1">
      <alignment horizontal="right"/>
    </xf>
    <xf numFmtId="0" fontId="32" fillId="0" borderId="0" xfId="4" applyFont="1" applyAlignment="1">
      <alignment horizontal="center"/>
    </xf>
    <xf numFmtId="0" fontId="31" fillId="0" borderId="0" xfId="4" applyFont="1" applyAlignment="1">
      <alignment horizontal="left" vertical="center" wrapText="1"/>
    </xf>
    <xf numFmtId="0" fontId="33" fillId="0" borderId="0" xfId="4" applyFont="1"/>
    <xf numFmtId="0" fontId="32" fillId="0" borderId="0" xfId="4" applyFont="1" applyAlignment="1">
      <alignment horizontal="left" vertical="center" wrapText="1"/>
    </xf>
    <xf numFmtId="0" fontId="33" fillId="0" borderId="0" xfId="4" applyFont="1" applyBorder="1"/>
    <xf numFmtId="0" fontId="32" fillId="0" borderId="0" xfId="4" applyFont="1" applyAlignment="1">
      <alignment horizontal="center" vertical="top"/>
    </xf>
    <xf numFmtId="165" fontId="33" fillId="0" borderId="0" xfId="5" applyNumberFormat="1" applyFont="1" applyFill="1" applyBorder="1" applyAlignment="1">
      <alignment horizontal="right"/>
    </xf>
    <xf numFmtId="0" fontId="35" fillId="0" borderId="0" xfId="4" applyFont="1" applyAlignment="1">
      <alignment horizontal="left" vertical="center" wrapText="1"/>
    </xf>
    <xf numFmtId="0" fontId="31" fillId="2" borderId="0" xfId="4" applyFont="1" applyFill="1" applyAlignment="1">
      <alignment vertical="center" wrapText="1"/>
    </xf>
    <xf numFmtId="0" fontId="4" fillId="0" borderId="5" xfId="4" applyFont="1" applyBorder="1" applyAlignment="1">
      <alignment horizontal="centerContinuous" vertical="center"/>
    </xf>
    <xf numFmtId="0" fontId="4" fillId="0" borderId="53" xfId="4" applyFont="1" applyBorder="1" applyAlignment="1">
      <alignment horizontal="centerContinuous" vertical="center"/>
    </xf>
    <xf numFmtId="0" fontId="4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 wrapText="1" indent="1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9" fillId="0" borderId="4" xfId="5" applyFont="1" applyBorder="1" applyAlignment="1">
      <alignment horizontal="left" vertical="center" wrapText="1" indent="2"/>
    </xf>
    <xf numFmtId="49" fontId="39" fillId="0" borderId="4" xfId="5" applyNumberFormat="1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left" vertical="center" wrapText="1" indent="2"/>
    </xf>
    <xf numFmtId="49" fontId="9" fillId="0" borderId="4" xfId="5" applyNumberFormat="1" applyFont="1" applyBorder="1" applyAlignment="1">
      <alignment horizontal="center" vertical="center" wrapText="1"/>
    </xf>
    <xf numFmtId="0" fontId="39" fillId="0" borderId="4" xfId="5" applyFont="1" applyBorder="1" applyAlignment="1">
      <alignment horizontal="left" vertical="center" wrapText="1" indent="2"/>
    </xf>
    <xf numFmtId="0" fontId="25" fillId="0" borderId="4" xfId="5" applyFont="1" applyBorder="1" applyAlignment="1">
      <alignment horizontal="left" vertical="center" wrapText="1" indent="2"/>
    </xf>
    <xf numFmtId="0" fontId="7" fillId="0" borderId="4" xfId="5" applyFont="1" applyFill="1" applyBorder="1" applyAlignment="1">
      <alignment horizontal="left" vertical="center" wrapText="1" indent="2"/>
    </xf>
    <xf numFmtId="0" fontId="7" fillId="0" borderId="4" xfId="5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4" fillId="0" borderId="16" xfId="5" applyNumberFormat="1" applyFont="1" applyFill="1" applyBorder="1" applyAlignment="1">
      <alignment horizontal="right"/>
    </xf>
    <xf numFmtId="3" fontId="33" fillId="0" borderId="18" xfId="5" applyNumberFormat="1" applyFont="1" applyBorder="1" applyAlignment="1">
      <alignment horizontal="right"/>
    </xf>
    <xf numFmtId="3" fontId="33" fillId="0" borderId="18" xfId="5" applyNumberFormat="1" applyFont="1" applyBorder="1" applyAlignment="1"/>
    <xf numFmtId="0" fontId="38" fillId="2" borderId="15" xfId="5" applyFont="1" applyFill="1" applyBorder="1" applyAlignment="1">
      <alignment vertical="center" wrapText="1"/>
    </xf>
    <xf numFmtId="3" fontId="28" fillId="0" borderId="82" xfId="5" applyNumberFormat="1" applyFont="1" applyBorder="1" applyAlignment="1">
      <alignment horizontal="left" indent="1"/>
    </xf>
    <xf numFmtId="3" fontId="28" fillId="0" borderId="12" xfId="5" applyNumberFormat="1" applyFont="1" applyBorder="1" applyAlignment="1">
      <alignment horizontal="left" indent="1"/>
    </xf>
    <xf numFmtId="3" fontId="6" fillId="0" borderId="5" xfId="4" applyNumberFormat="1" applyFont="1" applyBorder="1" applyAlignment="1">
      <alignment horizontal="right"/>
    </xf>
    <xf numFmtId="3" fontId="6" fillId="0" borderId="18" xfId="5" applyNumberFormat="1" applyFont="1" applyFill="1" applyBorder="1" applyAlignment="1">
      <alignment horizontal="left" indent="1"/>
    </xf>
    <xf numFmtId="3" fontId="6" fillId="0" borderId="77" xfId="5" applyNumberFormat="1" applyFont="1" applyFill="1" applyBorder="1" applyAlignment="1"/>
    <xf numFmtId="3" fontId="9" fillId="0" borderId="18" xfId="5" applyNumberFormat="1" applyFont="1" applyFill="1" applyBorder="1" applyAlignment="1">
      <alignment horizontal="right"/>
    </xf>
    <xf numFmtId="3" fontId="6" fillId="0" borderId="77" xfId="5" applyNumberFormat="1" applyFont="1" applyFill="1" applyBorder="1" applyAlignment="1">
      <alignment horizontal="right"/>
    </xf>
    <xf numFmtId="3" fontId="6" fillId="3" borderId="5" xfId="5" applyNumberFormat="1" applyFont="1" applyFill="1" applyBorder="1" applyAlignment="1"/>
    <xf numFmtId="3" fontId="6" fillId="0" borderId="76" xfId="5" applyNumberFormat="1" applyFont="1" applyBorder="1" applyAlignment="1"/>
    <xf numFmtId="3" fontId="6" fillId="0" borderId="18" xfId="5" applyNumberFormat="1" applyFont="1" applyBorder="1" applyAlignment="1"/>
    <xf numFmtId="3" fontId="6" fillId="0" borderId="77" xfId="5" applyNumberFormat="1" applyFont="1" applyBorder="1" applyAlignment="1"/>
    <xf numFmtId="3" fontId="6" fillId="3" borderId="19" xfId="5" applyNumberFormat="1" applyFont="1" applyFill="1" applyBorder="1" applyAlignment="1"/>
    <xf numFmtId="3" fontId="6" fillId="0" borderId="18" xfId="5" applyNumberFormat="1" applyFont="1" applyBorder="1" applyAlignment="1">
      <alignment horizontal="right"/>
    </xf>
    <xf numFmtId="3" fontId="6" fillId="0" borderId="19" xfId="5" applyNumberFormat="1" applyFont="1" applyBorder="1" applyAlignment="1">
      <alignment horizontal="right"/>
    </xf>
    <xf numFmtId="3" fontId="6" fillId="0" borderId="19" xfId="5" applyNumberFormat="1" applyFont="1" applyBorder="1" applyAlignment="1"/>
    <xf numFmtId="3" fontId="6" fillId="0" borderId="76" xfId="5" applyNumberFormat="1" applyFont="1" applyBorder="1" applyAlignment="1">
      <alignment horizontal="right"/>
    </xf>
    <xf numFmtId="3" fontId="6" fillId="0" borderId="5" xfId="4" applyNumberFormat="1" applyFont="1" applyBorder="1" applyAlignment="1"/>
    <xf numFmtId="3" fontId="6" fillId="0" borderId="18" xfId="5" applyNumberFormat="1" applyFont="1" applyBorder="1" applyAlignment="1">
      <alignment horizontal="left" indent="1"/>
    </xf>
    <xf numFmtId="3" fontId="7" fillId="0" borderId="17" xfId="4" applyNumberFormat="1" applyFont="1" applyBorder="1" applyAlignment="1">
      <alignment horizontal="right" vertical="center"/>
    </xf>
    <xf numFmtId="3" fontId="7" fillId="0" borderId="83" xfId="5" applyNumberFormat="1" applyFont="1" applyFill="1" applyBorder="1" applyAlignment="1">
      <alignment horizontal="right"/>
    </xf>
    <xf numFmtId="3" fontId="7" fillId="0" borderId="54" xfId="5" applyNumberFormat="1" applyFont="1" applyFill="1" applyBorder="1" applyAlignment="1">
      <alignment horizontal="right" vertical="center"/>
    </xf>
    <xf numFmtId="3" fontId="6" fillId="0" borderId="0" xfId="5" applyNumberFormat="1" applyFont="1" applyBorder="1" applyAlignment="1"/>
    <xf numFmtId="3" fontId="7" fillId="0" borderId="81" xfId="5" applyNumberFormat="1" applyFont="1" applyFill="1" applyBorder="1" applyAlignment="1">
      <alignment horizontal="left" indent="1"/>
    </xf>
    <xf numFmtId="3" fontId="7" fillId="0" borderId="84" xfId="5" applyNumberFormat="1" applyFont="1" applyFill="1" applyBorder="1" applyAlignment="1">
      <alignment horizontal="right"/>
    </xf>
    <xf numFmtId="3" fontId="9" fillId="0" borderId="84" xfId="5" applyNumberFormat="1" applyFont="1" applyFill="1" applyBorder="1" applyAlignment="1">
      <alignment horizontal="right"/>
    </xf>
    <xf numFmtId="3" fontId="7" fillId="0" borderId="34" xfId="5" applyNumberFormat="1" applyFont="1" applyFill="1" applyBorder="1" applyAlignment="1">
      <alignment horizontal="right"/>
    </xf>
    <xf numFmtId="3" fontId="28" fillId="0" borderId="81" xfId="5" applyNumberFormat="1" applyFont="1" applyBorder="1" applyAlignment="1">
      <alignment horizontal="left" indent="1"/>
    </xf>
    <xf numFmtId="3" fontId="14" fillId="0" borderId="84" xfId="5" applyNumberFormat="1" applyFont="1" applyFill="1" applyBorder="1" applyAlignment="1">
      <alignment horizontal="right"/>
    </xf>
    <xf numFmtId="3" fontId="6" fillId="0" borderId="84" xfId="5" applyNumberFormat="1" applyFont="1" applyFill="1" applyBorder="1" applyAlignment="1">
      <alignment horizontal="right"/>
    </xf>
    <xf numFmtId="3" fontId="6" fillId="0" borderId="84" xfId="5" applyNumberFormat="1" applyFont="1" applyFill="1" applyBorder="1" applyAlignment="1">
      <alignment horizontal="left" indent="1"/>
    </xf>
    <xf numFmtId="3" fontId="14" fillId="0" borderId="84" xfId="5" applyNumberFormat="1" applyFont="1" applyFill="1" applyBorder="1" applyAlignment="1"/>
    <xf numFmtId="3" fontId="6" fillId="0" borderId="84" xfId="5" applyNumberFormat="1" applyFont="1" applyFill="1" applyBorder="1" applyAlignment="1"/>
    <xf numFmtId="3" fontId="6" fillId="0" borderId="34" xfId="5" applyNumberFormat="1" applyFont="1" applyFill="1" applyBorder="1" applyAlignment="1"/>
    <xf numFmtId="3" fontId="6" fillId="0" borderId="83" xfId="5" applyNumberFormat="1" applyFont="1" applyFill="1" applyBorder="1" applyAlignment="1">
      <alignment horizontal="right"/>
    </xf>
    <xf numFmtId="3" fontId="7" fillId="0" borderId="16" xfId="5" applyNumberFormat="1" applyFont="1" applyBorder="1" applyAlignment="1">
      <alignment horizontal="right"/>
    </xf>
    <xf numFmtId="3" fontId="28" fillId="0" borderId="85" xfId="5" applyNumberFormat="1" applyFont="1" applyBorder="1" applyAlignment="1">
      <alignment horizontal="left" indent="1"/>
    </xf>
    <xf numFmtId="3" fontId="6" fillId="0" borderId="84" xfId="5" applyNumberFormat="1" applyFont="1" applyBorder="1" applyAlignment="1"/>
    <xf numFmtId="3" fontId="33" fillId="0" borderId="86" xfId="5" applyNumberFormat="1" applyFont="1" applyBorder="1" applyAlignment="1"/>
    <xf numFmtId="3" fontId="7" fillId="0" borderId="31" xfId="5" applyNumberFormat="1" applyFont="1" applyFill="1" applyBorder="1" applyAlignment="1"/>
    <xf numFmtId="3" fontId="7" fillId="0" borderId="11" xfId="4" applyNumberFormat="1" applyFont="1" applyFill="1" applyBorder="1" applyAlignment="1"/>
    <xf numFmtId="3" fontId="6" fillId="0" borderId="83" xfId="5" applyNumberFormat="1" applyFont="1" applyFill="1" applyBorder="1" applyAlignment="1"/>
    <xf numFmtId="3" fontId="7" fillId="0" borderId="13" xfId="5" applyNumberFormat="1" applyFont="1" applyFill="1" applyBorder="1" applyAlignment="1">
      <alignment horizontal="right"/>
    </xf>
    <xf numFmtId="3" fontId="14" fillId="0" borderId="13" xfId="5" applyNumberFormat="1" applyFont="1" applyBorder="1" applyAlignment="1">
      <alignment horizontal="right"/>
    </xf>
    <xf numFmtId="3" fontId="4" fillId="0" borderId="2" xfId="4" applyNumberFormat="1" applyFont="1" applyFill="1" applyBorder="1" applyAlignment="1">
      <alignment horizontal="right"/>
    </xf>
    <xf numFmtId="3" fontId="4" fillId="0" borderId="5" xfId="4" applyNumberFormat="1" applyFont="1" applyFill="1" applyBorder="1" applyAlignment="1">
      <alignment horizontal="right"/>
    </xf>
    <xf numFmtId="3" fontId="7" fillId="0" borderId="31" xfId="5" applyNumberFormat="1" applyFont="1" applyBorder="1" applyAlignment="1"/>
    <xf numFmtId="3" fontId="7" fillId="0" borderId="11" xfId="4" applyNumberFormat="1" applyFont="1" applyBorder="1" applyAlignment="1"/>
    <xf numFmtId="3" fontId="7" fillId="0" borderId="13" xfId="5" applyNumberFormat="1" applyFont="1" applyBorder="1" applyAlignment="1">
      <alignment horizontal="right"/>
    </xf>
    <xf numFmtId="3" fontId="7" fillId="0" borderId="30" xfId="5" applyNumberFormat="1" applyFont="1" applyBorder="1" applyAlignment="1"/>
    <xf numFmtId="0" fontId="2" fillId="0" borderId="2" xfId="4" applyFont="1" applyBorder="1"/>
    <xf numFmtId="3" fontId="44" fillId="0" borderId="87" xfId="0" applyNumberFormat="1" applyFont="1" applyFill="1" applyBorder="1" applyAlignment="1">
      <alignment horizontal="right" wrapText="1" indent="1"/>
    </xf>
    <xf numFmtId="3" fontId="44" fillId="0" borderId="88" xfId="0" applyNumberFormat="1" applyFont="1" applyFill="1" applyBorder="1" applyAlignment="1">
      <alignment horizontal="right" wrapText="1" indent="1"/>
    </xf>
    <xf numFmtId="3" fontId="6" fillId="0" borderId="36" xfId="5" applyNumberFormat="1" applyFont="1" applyFill="1" applyBorder="1" applyAlignment="1">
      <alignment horizontal="right"/>
    </xf>
    <xf numFmtId="3" fontId="6" fillId="0" borderId="89" xfId="5" applyNumberFormat="1" applyFont="1" applyFill="1" applyBorder="1" applyAlignment="1"/>
    <xf numFmtId="3" fontId="14" fillId="0" borderId="13" xfId="5" applyNumberFormat="1" applyFont="1" applyFill="1" applyBorder="1" applyAlignment="1"/>
    <xf numFmtId="3" fontId="6" fillId="0" borderId="16" xfId="5" applyNumberFormat="1" applyFont="1" applyFill="1" applyBorder="1" applyAlignment="1"/>
    <xf numFmtId="3" fontId="7" fillId="4" borderId="90" xfId="5" applyNumberFormat="1" applyFont="1" applyFill="1" applyBorder="1" applyAlignment="1"/>
    <xf numFmtId="3" fontId="7" fillId="0" borderId="5" xfId="5" applyNumberFormat="1" applyFont="1" applyFill="1" applyBorder="1" applyAlignment="1">
      <alignment horizontal="right"/>
    </xf>
    <xf numFmtId="3" fontId="6" fillId="0" borderId="80" xfId="5" applyNumberFormat="1" applyFont="1" applyFill="1" applyBorder="1" applyAlignment="1">
      <alignment horizontal="right"/>
    </xf>
    <xf numFmtId="172" fontId="7" fillId="0" borderId="18" xfId="1" applyNumberFormat="1" applyFont="1" applyBorder="1" applyAlignment="1">
      <alignment horizontal="right"/>
    </xf>
    <xf numFmtId="3" fontId="14" fillId="0" borderId="20" xfId="5" applyNumberFormat="1" applyFont="1" applyBorder="1" applyAlignment="1">
      <alignment horizontal="right"/>
    </xf>
    <xf numFmtId="172" fontId="14" fillId="0" borderId="18" xfId="1" applyNumberFormat="1" applyFont="1" applyBorder="1" applyAlignment="1">
      <alignment horizontal="right"/>
    </xf>
    <xf numFmtId="3" fontId="14" fillId="0" borderId="18" xfId="3" applyNumberFormat="1" applyFont="1" applyBorder="1" applyAlignment="1"/>
    <xf numFmtId="165" fontId="6" fillId="0" borderId="82" xfId="5" applyNumberFormat="1" applyFont="1" applyBorder="1" applyAlignment="1">
      <alignment horizontal="left" indent="1"/>
    </xf>
    <xf numFmtId="3" fontId="7" fillId="0" borderId="12" xfId="5" applyNumberFormat="1" applyFont="1" applyBorder="1" applyAlignment="1">
      <alignment horizontal="left" indent="1"/>
    </xf>
    <xf numFmtId="172" fontId="7" fillId="0" borderId="91" xfId="1" applyNumberFormat="1" applyFont="1" applyBorder="1" applyAlignment="1">
      <alignment horizontal="left" indent="1"/>
    </xf>
    <xf numFmtId="164" fontId="6" fillId="0" borderId="92" xfId="5" applyNumberFormat="1" applyFont="1" applyBorder="1" applyAlignment="1">
      <alignment horizontal="left" indent="1"/>
    </xf>
    <xf numFmtId="164" fontId="6" fillId="0" borderId="93" xfId="5" applyNumberFormat="1" applyFont="1" applyBorder="1" applyAlignment="1">
      <alignment horizontal="left" indent="1"/>
    </xf>
    <xf numFmtId="3" fontId="6" fillId="0" borderId="20" xfId="5" applyNumberFormat="1" applyFont="1" applyFill="1" applyBorder="1" applyAlignment="1">
      <alignment horizontal="right"/>
    </xf>
    <xf numFmtId="172" fontId="14" fillId="0" borderId="18" xfId="1" applyNumberFormat="1" applyFont="1" applyFill="1" applyBorder="1" applyAlignment="1">
      <alignment horizontal="right"/>
    </xf>
    <xf numFmtId="172" fontId="7" fillId="0" borderId="18" xfId="1" applyNumberFormat="1" applyFont="1" applyBorder="1" applyAlignment="1">
      <alignment horizontal="left" indent="1"/>
    </xf>
    <xf numFmtId="172" fontId="14" fillId="0" borderId="18" xfId="1" applyNumberFormat="1" applyFont="1" applyBorder="1" applyAlignment="1">
      <alignment horizontal="left" indent="1"/>
    </xf>
    <xf numFmtId="172" fontId="7" fillId="0" borderId="77" xfId="1" applyNumberFormat="1" applyFont="1" applyBorder="1" applyAlignment="1">
      <alignment horizontal="left" indent="1"/>
    </xf>
    <xf numFmtId="3" fontId="7" fillId="0" borderId="18" xfId="5" applyNumberFormat="1" applyFont="1" applyBorder="1" applyAlignment="1"/>
    <xf numFmtId="172" fontId="7" fillId="0" borderId="18" xfId="1" applyNumberFormat="1" applyFont="1" applyFill="1" applyBorder="1" applyAlignment="1">
      <alignment horizontal="left" indent="1"/>
    </xf>
    <xf numFmtId="172" fontId="7" fillId="0" borderId="19" xfId="1" applyNumberFormat="1" applyFont="1" applyBorder="1" applyAlignment="1">
      <alignment horizontal="right"/>
    </xf>
    <xf numFmtId="165" fontId="6" fillId="0" borderId="81" xfId="5" applyNumberFormat="1" applyFont="1" applyBorder="1" applyAlignment="1">
      <alignment horizontal="left" indent="1"/>
    </xf>
    <xf numFmtId="3" fontId="7" fillId="0" borderId="34" xfId="5" applyNumberFormat="1" applyFont="1" applyBorder="1" applyAlignment="1">
      <alignment horizontal="right"/>
    </xf>
    <xf numFmtId="3" fontId="43" fillId="0" borderId="13" xfId="2" applyNumberFormat="1" applyFont="1" applyBorder="1" applyAlignment="1">
      <alignment horizontal="right"/>
    </xf>
    <xf numFmtId="3" fontId="43" fillId="0" borderId="13" xfId="5" applyNumberFormat="1" applyFont="1" applyBorder="1" applyAlignment="1">
      <alignment horizontal="right"/>
    </xf>
    <xf numFmtId="172" fontId="9" fillId="0" borderId="13" xfId="2" applyNumberFormat="1" applyFont="1" applyFill="1" applyBorder="1" applyAlignment="1">
      <alignment horizontal="right"/>
    </xf>
    <xf numFmtId="172" fontId="9" fillId="0" borderId="13" xfId="2" applyNumberFormat="1" applyFont="1" applyBorder="1" applyAlignment="1">
      <alignment horizontal="right"/>
    </xf>
    <xf numFmtId="172" fontId="9" fillId="0" borderId="13" xfId="2" applyNumberFormat="1" applyFont="1" applyBorder="1" applyAlignment="1">
      <alignment horizontal="left" indent="1"/>
    </xf>
    <xf numFmtId="172" fontId="9" fillId="0" borderId="13" xfId="2" applyNumberFormat="1" applyFont="1" applyFill="1" applyBorder="1" applyAlignment="1">
      <alignment horizontal="left" indent="1"/>
    </xf>
    <xf numFmtId="172" fontId="9" fillId="0" borderId="16" xfId="2" applyNumberFormat="1" applyFont="1" applyBorder="1" applyAlignment="1">
      <alignment horizontal="right"/>
    </xf>
    <xf numFmtId="3" fontId="43" fillId="0" borderId="12" xfId="2" applyNumberFormat="1" applyFont="1" applyFill="1" applyBorder="1" applyAlignment="1">
      <alignment horizontal="right"/>
    </xf>
    <xf numFmtId="172" fontId="7" fillId="4" borderId="86" xfId="1" applyNumberFormat="1" applyFont="1" applyFill="1" applyBorder="1" applyAlignment="1">
      <alignment horizontal="right"/>
    </xf>
    <xf numFmtId="0" fontId="7" fillId="4" borderId="86" xfId="1" applyNumberFormat="1" applyFont="1" applyFill="1" applyBorder="1" applyAlignment="1">
      <alignment horizontal="right"/>
    </xf>
    <xf numFmtId="172" fontId="7" fillId="4" borderId="86" xfId="1" applyNumberFormat="1" applyFont="1" applyFill="1" applyBorder="1" applyAlignment="1">
      <alignment horizontal="left" indent="1"/>
    </xf>
    <xf numFmtId="0" fontId="7" fillId="4" borderId="94" xfId="1" applyNumberFormat="1" applyFont="1" applyFill="1" applyBorder="1" applyAlignment="1">
      <alignment horizontal="right"/>
    </xf>
    <xf numFmtId="3" fontId="7" fillId="4" borderId="95" xfId="5" applyNumberFormat="1" applyFont="1" applyFill="1" applyBorder="1" applyAlignment="1"/>
    <xf numFmtId="3" fontId="7" fillId="4" borderId="86" xfId="5" applyNumberFormat="1" applyFont="1" applyFill="1" applyBorder="1" applyAlignment="1"/>
    <xf numFmtId="3" fontId="7" fillId="4" borderId="94" xfId="5" applyNumberFormat="1" applyFont="1" applyFill="1" applyBorder="1" applyAlignment="1">
      <alignment horizontal="left" indent="1"/>
    </xf>
    <xf numFmtId="3" fontId="7" fillId="4" borderId="5" xfId="5" applyNumberFormat="1" applyFont="1" applyFill="1" applyBorder="1" applyAlignment="1">
      <alignment horizontal="right"/>
    </xf>
    <xf numFmtId="172" fontId="7" fillId="4" borderId="37" xfId="1" applyNumberFormat="1" applyFont="1" applyFill="1" applyBorder="1" applyAlignment="1">
      <alignment horizontal="right"/>
    </xf>
    <xf numFmtId="165" fontId="33" fillId="4" borderId="96" xfId="5" applyNumberFormat="1" applyFont="1" applyFill="1" applyBorder="1" applyAlignment="1">
      <alignment horizontal="right"/>
    </xf>
    <xf numFmtId="165" fontId="33" fillId="4" borderId="97" xfId="5" applyNumberFormat="1" applyFont="1" applyFill="1" applyBorder="1" applyAlignment="1">
      <alignment horizontal="right"/>
    </xf>
    <xf numFmtId="165" fontId="33" fillId="4" borderId="98" xfId="5" applyNumberFormat="1" applyFont="1" applyFill="1" applyBorder="1" applyAlignment="1">
      <alignment horizontal="right"/>
    </xf>
    <xf numFmtId="165" fontId="33" fillId="4" borderId="99" xfId="5" applyNumberFormat="1" applyFont="1" applyFill="1" applyBorder="1" applyAlignment="1">
      <alignment horizontal="right"/>
    </xf>
    <xf numFmtId="165" fontId="33" fillId="4" borderId="100" xfId="5" applyNumberFormat="1" applyFont="1" applyFill="1" applyBorder="1" applyAlignment="1">
      <alignment horizontal="right"/>
    </xf>
    <xf numFmtId="165" fontId="33" fillId="4" borderId="101" xfId="5" applyNumberFormat="1" applyFont="1" applyFill="1" applyBorder="1" applyAlignment="1">
      <alignment horizontal="right"/>
    </xf>
    <xf numFmtId="165" fontId="32" fillId="4" borderId="100" xfId="5" applyNumberFormat="1" applyFont="1" applyFill="1" applyBorder="1" applyAlignment="1">
      <alignment horizontal="right"/>
    </xf>
    <xf numFmtId="165" fontId="32" fillId="4" borderId="101" xfId="5" applyNumberFormat="1" applyFont="1" applyFill="1" applyBorder="1" applyAlignment="1">
      <alignment horizontal="right"/>
    </xf>
    <xf numFmtId="165" fontId="33" fillId="4" borderId="102" xfId="5" applyNumberFormat="1" applyFont="1" applyFill="1" applyBorder="1" applyAlignment="1">
      <alignment horizontal="right"/>
    </xf>
    <xf numFmtId="165" fontId="33" fillId="4" borderId="103" xfId="5" applyNumberFormat="1" applyFont="1" applyFill="1" applyBorder="1" applyAlignment="1">
      <alignment horizontal="right"/>
    </xf>
    <xf numFmtId="165" fontId="29" fillId="4" borderId="100" xfId="5" applyNumberFormat="1" applyFont="1" applyFill="1" applyBorder="1" applyAlignment="1">
      <alignment horizontal="right"/>
    </xf>
    <xf numFmtId="165" fontId="29" fillId="4" borderId="101" xfId="5" applyNumberFormat="1" applyFont="1" applyFill="1" applyBorder="1" applyAlignment="1">
      <alignment horizontal="right"/>
    </xf>
    <xf numFmtId="165" fontId="28" fillId="4" borderId="100" xfId="5" applyNumberFormat="1" applyFont="1" applyFill="1" applyBorder="1" applyAlignment="1">
      <alignment horizontal="right"/>
    </xf>
    <xf numFmtId="165" fontId="28" fillId="4" borderId="101" xfId="5" applyNumberFormat="1" applyFont="1" applyFill="1" applyBorder="1" applyAlignment="1">
      <alignment horizontal="right"/>
    </xf>
    <xf numFmtId="165" fontId="28" fillId="4" borderId="102" xfId="5" applyNumberFormat="1" applyFont="1" applyFill="1" applyBorder="1" applyAlignment="1">
      <alignment horizontal="right"/>
    </xf>
    <xf numFmtId="165" fontId="28" fillId="4" borderId="103" xfId="5" applyNumberFormat="1" applyFont="1" applyFill="1" applyBorder="1" applyAlignment="1">
      <alignment horizontal="right"/>
    </xf>
    <xf numFmtId="165" fontId="33" fillId="4" borderId="12" xfId="5" applyNumberFormat="1" applyFont="1" applyFill="1" applyBorder="1" applyAlignment="1">
      <alignment horizontal="right"/>
    </xf>
    <xf numFmtId="165" fontId="33" fillId="4" borderId="13" xfId="5" applyNumberFormat="1" applyFont="1" applyFill="1" applyBorder="1" applyAlignment="1">
      <alignment horizontal="right"/>
    </xf>
    <xf numFmtId="165" fontId="33" fillId="4" borderId="78" xfId="5" applyNumberFormat="1" applyFont="1" applyFill="1" applyBorder="1" applyAlignment="1">
      <alignment horizontal="right"/>
    </xf>
    <xf numFmtId="165" fontId="33" fillId="4" borderId="5" xfId="5" applyNumberFormat="1" applyFont="1" applyFill="1" applyBorder="1" applyAlignment="1">
      <alignment horizontal="right"/>
    </xf>
    <xf numFmtId="0" fontId="4" fillId="0" borderId="1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0" xfId="4" applyFont="1"/>
    <xf numFmtId="165" fontId="9" fillId="0" borderId="81" xfId="5" applyNumberFormat="1" applyFont="1" applyBorder="1" applyAlignment="1">
      <alignment horizontal="left" indent="1"/>
    </xf>
    <xf numFmtId="165" fontId="9" fillId="0" borderId="12" xfId="5" applyNumberFormat="1" applyFont="1" applyBorder="1" applyAlignment="1">
      <alignment horizontal="left" indent="1"/>
    </xf>
    <xf numFmtId="3" fontId="9" fillId="0" borderId="13" xfId="5" applyNumberFormat="1" applyFont="1" applyFill="1" applyBorder="1" applyAlignment="1">
      <alignment horizontal="right"/>
    </xf>
    <xf numFmtId="3" fontId="7" fillId="0" borderId="16" xfId="5" applyNumberFormat="1" applyFont="1" applyFill="1" applyBorder="1" applyAlignment="1">
      <alignment horizontal="right"/>
    </xf>
    <xf numFmtId="3" fontId="7" fillId="0" borderId="81" xfId="5" applyNumberFormat="1" applyFont="1" applyFill="1" applyBorder="1" applyAlignment="1">
      <alignment horizontal="right"/>
    </xf>
    <xf numFmtId="3" fontId="7" fillId="0" borderId="12" xfId="5" applyNumberFormat="1" applyFont="1" applyFill="1" applyBorder="1" applyAlignment="1">
      <alignment horizontal="right"/>
    </xf>
    <xf numFmtId="165" fontId="33" fillId="4" borderId="82" xfId="5" applyNumberFormat="1" applyFont="1" applyFill="1" applyBorder="1" applyAlignment="1">
      <alignment horizontal="right"/>
    </xf>
    <xf numFmtId="165" fontId="33" fillId="4" borderId="93" xfId="5" applyNumberFormat="1" applyFont="1" applyFill="1" applyBorder="1" applyAlignment="1">
      <alignment horizontal="right"/>
    </xf>
    <xf numFmtId="165" fontId="33" fillId="4" borderId="20" xfId="5" applyNumberFormat="1" applyFont="1" applyFill="1" applyBorder="1" applyAlignment="1">
      <alignment horizontal="right"/>
    </xf>
    <xf numFmtId="165" fontId="32" fillId="4" borderId="20" xfId="5" applyNumberFormat="1" applyFont="1" applyFill="1" applyBorder="1" applyAlignment="1">
      <alignment horizontal="right"/>
    </xf>
    <xf numFmtId="3" fontId="7" fillId="4" borderId="94" xfId="5" applyNumberFormat="1" applyFont="1" applyFill="1" applyBorder="1" applyAlignment="1">
      <alignment horizontal="right"/>
    </xf>
    <xf numFmtId="165" fontId="33" fillId="4" borderId="21" xfId="5" applyNumberFormat="1" applyFont="1" applyFill="1" applyBorder="1" applyAlignment="1">
      <alignment horizontal="right"/>
    </xf>
    <xf numFmtId="165" fontId="9" fillId="4" borderId="95" xfId="5" applyNumberFormat="1" applyFont="1" applyFill="1" applyBorder="1" applyAlignment="1">
      <alignment horizontal="left" indent="1"/>
    </xf>
    <xf numFmtId="164" fontId="32" fillId="4" borderId="82" xfId="5" applyNumberFormat="1" applyFont="1" applyFill="1" applyBorder="1" applyAlignment="1">
      <alignment horizontal="left" indent="1"/>
    </xf>
    <xf numFmtId="164" fontId="32" fillId="4" borderId="93" xfId="5" applyNumberFormat="1" applyFont="1" applyFill="1" applyBorder="1" applyAlignment="1">
      <alignment horizontal="left" indent="1"/>
    </xf>
    <xf numFmtId="0" fontId="14" fillId="0" borderId="0" xfId="4" applyFont="1" applyAlignment="1">
      <alignment horizontal="center"/>
    </xf>
    <xf numFmtId="3" fontId="6" fillId="0" borderId="81" xfId="5" applyNumberFormat="1" applyFont="1" applyFill="1" applyBorder="1" applyAlignment="1">
      <alignment horizontal="right"/>
    </xf>
    <xf numFmtId="3" fontId="28" fillId="0" borderId="86" xfId="5" applyNumberFormat="1" applyFont="1" applyFill="1" applyBorder="1" applyAlignment="1">
      <alignment horizontal="right"/>
    </xf>
    <xf numFmtId="3" fontId="6" fillId="0" borderId="34" xfId="5" applyNumberFormat="1" applyFont="1" applyFill="1" applyBorder="1" applyAlignment="1">
      <alignment horizontal="right"/>
    </xf>
    <xf numFmtId="3" fontId="29" fillId="0" borderId="86" xfId="5" applyNumberFormat="1" applyFont="1" applyFill="1" applyBorder="1" applyAlignment="1">
      <alignment horizontal="right"/>
    </xf>
    <xf numFmtId="3" fontId="14" fillId="0" borderId="34" xfId="5" applyNumberFormat="1" applyFont="1" applyFill="1" applyBorder="1" applyAlignment="1">
      <alignment horizontal="right"/>
    </xf>
    <xf numFmtId="165" fontId="33" fillId="4" borderId="91" xfId="5" applyNumberFormat="1" applyFont="1" applyFill="1" applyBorder="1" applyAlignment="1">
      <alignment horizontal="right"/>
    </xf>
    <xf numFmtId="165" fontId="33" fillId="4" borderId="18" xfId="5" applyNumberFormat="1" applyFont="1" applyFill="1" applyBorder="1" applyAlignment="1">
      <alignment horizontal="right"/>
    </xf>
    <xf numFmtId="165" fontId="33" fillId="4" borderId="77" xfId="5" applyNumberFormat="1" applyFont="1" applyFill="1" applyBorder="1" applyAlignment="1">
      <alignment horizontal="right"/>
    </xf>
    <xf numFmtId="172" fontId="7" fillId="4" borderId="95" xfId="1" applyNumberFormat="1" applyFont="1" applyFill="1" applyBorder="1" applyAlignment="1">
      <alignment horizontal="left" indent="1"/>
    </xf>
    <xf numFmtId="172" fontId="7" fillId="0" borderId="84" xfId="1" applyNumberFormat="1" applyFont="1" applyBorder="1" applyAlignment="1">
      <alignment horizontal="right"/>
    </xf>
    <xf numFmtId="172" fontId="14" fillId="0" borderId="84" xfId="1" applyNumberFormat="1" applyFont="1" applyBorder="1" applyAlignment="1">
      <alignment horizontal="right"/>
    </xf>
    <xf numFmtId="172" fontId="32" fillId="4" borderId="86" xfId="1" applyNumberFormat="1" applyFont="1" applyFill="1" applyBorder="1" applyAlignment="1">
      <alignment horizontal="right"/>
    </xf>
    <xf numFmtId="3" fontId="14" fillId="0" borderId="84" xfId="3" applyNumberFormat="1" applyFont="1" applyBorder="1" applyAlignment="1"/>
    <xf numFmtId="3" fontId="14" fillId="0" borderId="84" xfId="5" applyNumberFormat="1" applyFont="1" applyBorder="1" applyAlignment="1">
      <alignment horizontal="right"/>
    </xf>
    <xf numFmtId="0" fontId="14" fillId="0" borderId="84" xfId="1" applyNumberFormat="1" applyFont="1" applyBorder="1" applyAlignment="1">
      <alignment horizontal="right"/>
    </xf>
    <xf numFmtId="3" fontId="6" fillId="0" borderId="3" xfId="5" applyNumberFormat="1" applyFont="1" applyFill="1" applyBorder="1" applyAlignment="1">
      <alignment horizontal="right"/>
    </xf>
    <xf numFmtId="3" fontId="44" fillId="0" borderId="104" xfId="2" applyNumberFormat="1" applyFont="1" applyFill="1" applyBorder="1" applyAlignment="1">
      <alignment horizontal="right"/>
    </xf>
    <xf numFmtId="172" fontId="7" fillId="0" borderId="81" xfId="1" applyNumberFormat="1" applyFont="1" applyFill="1" applyBorder="1" applyAlignment="1">
      <alignment horizontal="left" indent="1"/>
    </xf>
    <xf numFmtId="0" fontId="7" fillId="0" borderId="84" xfId="1" applyNumberFormat="1" applyFont="1" applyBorder="1" applyAlignment="1">
      <alignment horizontal="right"/>
    </xf>
    <xf numFmtId="3" fontId="43" fillId="0" borderId="16" xfId="2" applyNumberFormat="1" applyFont="1" applyBorder="1" applyAlignment="1">
      <alignment horizontal="right"/>
    </xf>
    <xf numFmtId="0" fontId="9" fillId="0" borderId="105" xfId="0" applyFont="1" applyBorder="1" applyAlignment="1">
      <alignment horizontal="center"/>
    </xf>
    <xf numFmtId="0" fontId="9" fillId="0" borderId="105" xfId="0" applyFont="1" applyBorder="1"/>
    <xf numFmtId="0" fontId="9" fillId="0" borderId="24" xfId="0" applyFont="1" applyBorder="1" applyAlignment="1">
      <alignment horizontal="center"/>
    </xf>
    <xf numFmtId="0" fontId="9" fillId="0" borderId="24" xfId="0" applyFont="1" applyBorder="1"/>
    <xf numFmtId="0" fontId="9" fillId="0" borderId="25" xfId="0" applyFont="1" applyBorder="1" applyAlignment="1">
      <alignment horizontal="center"/>
    </xf>
    <xf numFmtId="0" fontId="9" fillId="0" borderId="25" xfId="0" applyFont="1" applyBorder="1"/>
    <xf numFmtId="3" fontId="9" fillId="0" borderId="25" xfId="0" applyNumberFormat="1" applyFont="1" applyBorder="1"/>
    <xf numFmtId="0" fontId="9" fillId="0" borderId="45" xfId="0" applyFont="1" applyBorder="1" applyAlignment="1">
      <alignment horizontal="center"/>
    </xf>
    <xf numFmtId="0" fontId="9" fillId="0" borderId="44" xfId="0" applyFont="1" applyBorder="1"/>
    <xf numFmtId="3" fontId="6" fillId="0" borderId="53" xfId="0" applyNumberFormat="1" applyFont="1" applyFill="1" applyBorder="1"/>
    <xf numFmtId="3" fontId="14" fillId="0" borderId="78" xfId="5" applyNumberFormat="1" applyFont="1" applyFill="1" applyBorder="1" applyAlignment="1">
      <alignment horizontal="right"/>
    </xf>
    <xf numFmtId="3" fontId="6" fillId="0" borderId="69" xfId="0" applyNumberFormat="1" applyFont="1" applyFill="1" applyBorder="1"/>
    <xf numFmtId="3" fontId="7" fillId="0" borderId="70" xfId="0" applyNumberFormat="1" applyFont="1" applyBorder="1"/>
    <xf numFmtId="164" fontId="9" fillId="0" borderId="81" xfId="5" applyNumberFormat="1" applyFont="1" applyBorder="1" applyAlignment="1">
      <alignment horizontal="left" indent="1"/>
    </xf>
    <xf numFmtId="164" fontId="9" fillId="0" borderId="12" xfId="5" applyNumberFormat="1" applyFont="1" applyBorder="1" applyAlignment="1">
      <alignment horizontal="left" indent="1"/>
    </xf>
    <xf numFmtId="164" fontId="9" fillId="0" borderId="91" xfId="5" applyNumberFormat="1" applyFont="1" applyBorder="1" applyAlignment="1">
      <alignment horizontal="left" indent="1"/>
    </xf>
    <xf numFmtId="3" fontId="7" fillId="0" borderId="82" xfId="5" applyNumberFormat="1" applyFont="1" applyFill="1" applyBorder="1" applyAlignment="1">
      <alignment horizontal="right"/>
    </xf>
    <xf numFmtId="3" fontId="7" fillId="0" borderId="20" xfId="5" applyNumberFormat="1" applyFont="1" applyFill="1" applyBorder="1" applyAlignment="1">
      <alignment horizontal="right"/>
    </xf>
    <xf numFmtId="3" fontId="7" fillId="0" borderId="21" xfId="5" applyNumberFormat="1" applyFont="1" applyFill="1" applyBorder="1" applyAlignment="1">
      <alignment horizontal="right"/>
    </xf>
    <xf numFmtId="3" fontId="9" fillId="0" borderId="20" xfId="5" applyNumberFormat="1" applyFont="1" applyFill="1" applyBorder="1" applyAlignment="1">
      <alignment horizontal="right"/>
    </xf>
    <xf numFmtId="3" fontId="7" fillId="0" borderId="53" xfId="5" applyNumberFormat="1" applyFont="1" applyFill="1" applyBorder="1" applyAlignment="1">
      <alignment horizontal="right"/>
    </xf>
    <xf numFmtId="0" fontId="13" fillId="0" borderId="0" xfId="4" applyFont="1" applyAlignment="1">
      <alignment horizontal="left" vertical="center" wrapText="1"/>
    </xf>
    <xf numFmtId="0" fontId="30" fillId="0" borderId="0" xfId="0" applyFont="1" applyAlignment="1">
      <alignment horizontal="right" vertical="top"/>
    </xf>
    <xf numFmtId="164" fontId="9" fillId="0" borderId="92" xfId="5" applyNumberFormat="1" applyFont="1" applyBorder="1" applyAlignment="1">
      <alignment horizontal="left" indent="1"/>
    </xf>
    <xf numFmtId="164" fontId="9" fillId="0" borderId="93" xfId="5" applyNumberFormat="1" applyFont="1" applyBorder="1" applyAlignment="1">
      <alignment horizontal="left" indent="1"/>
    </xf>
    <xf numFmtId="3" fontId="9" fillId="0" borderId="12" xfId="5" applyNumberFormat="1" applyFont="1" applyBorder="1" applyAlignment="1">
      <alignment horizontal="left" indent="1"/>
    </xf>
    <xf numFmtId="49" fontId="7" fillId="0" borderId="4" xfId="5" applyNumberFormat="1" applyFont="1" applyFill="1" applyBorder="1" applyAlignment="1">
      <alignment horizontal="center" vertical="center" wrapText="1"/>
    </xf>
    <xf numFmtId="3" fontId="6" fillId="0" borderId="42" xfId="0" applyNumberFormat="1" applyFont="1" applyBorder="1"/>
    <xf numFmtId="3" fontId="6" fillId="0" borderId="106" xfId="0" applyNumberFormat="1" applyFont="1" applyBorder="1"/>
    <xf numFmtId="3" fontId="29" fillId="0" borderId="107" xfId="0" applyNumberFormat="1" applyFont="1" applyBorder="1"/>
    <xf numFmtId="3" fontId="6" fillId="0" borderId="28" xfId="0" applyNumberFormat="1" applyFont="1" applyBorder="1"/>
    <xf numFmtId="3" fontId="6" fillId="0" borderId="2" xfId="0" applyNumberFormat="1" applyFont="1" applyBorder="1"/>
    <xf numFmtId="3" fontId="6" fillId="0" borderId="108" xfId="0" applyNumberFormat="1" applyFont="1" applyBorder="1"/>
    <xf numFmtId="3" fontId="7" fillId="0" borderId="23" xfId="0" applyNumberFormat="1" applyFont="1" applyBorder="1"/>
    <xf numFmtId="0" fontId="30" fillId="0" borderId="68" xfId="0" applyFont="1" applyBorder="1"/>
    <xf numFmtId="0" fontId="30" fillId="0" borderId="61" xfId="0" applyFont="1" applyBorder="1"/>
    <xf numFmtId="0" fontId="30" fillId="0" borderId="109" xfId="0" applyFont="1" applyBorder="1"/>
    <xf numFmtId="0" fontId="29" fillId="0" borderId="110" xfId="0" applyFont="1" applyBorder="1"/>
    <xf numFmtId="0" fontId="29" fillId="0" borderId="107" xfId="0" applyFont="1" applyBorder="1"/>
    <xf numFmtId="171" fontId="29" fillId="0" borderId="107" xfId="0" applyNumberFormat="1" applyFont="1" applyBorder="1"/>
    <xf numFmtId="0" fontId="29" fillId="0" borderId="111" xfId="0" applyFont="1" applyBorder="1"/>
    <xf numFmtId="171" fontId="29" fillId="0" borderId="63" xfId="0" applyNumberFormat="1" applyFont="1" applyBorder="1"/>
    <xf numFmtId="165" fontId="29" fillId="0" borderId="112" xfId="0" applyNumberFormat="1" applyFont="1" applyBorder="1"/>
    <xf numFmtId="3" fontId="29" fillId="0" borderId="68" xfId="0" applyNumberFormat="1" applyFont="1" applyBorder="1"/>
    <xf numFmtId="3" fontId="29" fillId="0" borderId="61" xfId="0" applyNumberFormat="1" applyFont="1" applyBorder="1"/>
    <xf numFmtId="3" fontId="29" fillId="0" borderId="110" xfId="0" applyNumberFormat="1" applyFont="1" applyBorder="1"/>
    <xf numFmtId="0" fontId="14" fillId="0" borderId="63" xfId="0" applyFont="1" applyBorder="1"/>
    <xf numFmtId="3" fontId="14" fillId="0" borderId="57" xfId="0" applyNumberFormat="1" applyFont="1" applyBorder="1"/>
    <xf numFmtId="3" fontId="14" fillId="0" borderId="72" xfId="0" applyNumberFormat="1" applyFont="1" applyBorder="1"/>
    <xf numFmtId="3" fontId="14" fillId="0" borderId="62" xfId="0" applyNumberFormat="1" applyFont="1" applyFill="1" applyBorder="1"/>
    <xf numFmtId="3" fontId="14" fillId="0" borderId="107" xfId="0" applyNumberFormat="1" applyFont="1" applyBorder="1"/>
    <xf numFmtId="3" fontId="6" fillId="0" borderId="28" xfId="0" applyNumberFormat="1" applyFont="1" applyFill="1" applyBorder="1"/>
    <xf numFmtId="3" fontId="6" fillId="0" borderId="29" xfId="0" applyNumberFormat="1" applyFont="1" applyBorder="1"/>
    <xf numFmtId="3" fontId="9" fillId="0" borderId="30" xfId="0" applyNumberFormat="1" applyFont="1" applyFill="1" applyBorder="1"/>
    <xf numFmtId="3" fontId="9" fillId="0" borderId="113" xfId="0" applyNumberFormat="1" applyFont="1" applyBorder="1"/>
    <xf numFmtId="3" fontId="7" fillId="0" borderId="42" xfId="0" applyNumberFormat="1" applyFont="1" applyBorder="1"/>
    <xf numFmtId="3" fontId="7" fillId="0" borderId="114" xfId="0" applyNumberFormat="1" applyFont="1" applyFill="1" applyBorder="1"/>
    <xf numFmtId="3" fontId="7" fillId="0" borderId="29" xfId="0" applyNumberFormat="1" applyFont="1" applyBorder="1"/>
    <xf numFmtId="3" fontId="14" fillId="0" borderId="85" xfId="0" applyNumberFormat="1" applyFont="1" applyBorder="1"/>
    <xf numFmtId="3" fontId="14" fillId="0" borderId="30" xfId="0" applyNumberFormat="1" applyFont="1" applyBorder="1"/>
    <xf numFmtId="3" fontId="14" fillId="0" borderId="115" xfId="0" applyNumberFormat="1" applyFont="1" applyBorder="1"/>
    <xf numFmtId="3" fontId="6" fillId="0" borderId="0" xfId="0" applyNumberFormat="1" applyFont="1" applyBorder="1"/>
    <xf numFmtId="3" fontId="9" fillId="0" borderId="23" xfId="0" applyNumberFormat="1" applyFont="1" applyFill="1" applyBorder="1"/>
    <xf numFmtId="3" fontId="9" fillId="0" borderId="2" xfId="0" applyNumberFormat="1" applyFont="1" applyBorder="1"/>
    <xf numFmtId="3" fontId="9" fillId="0" borderId="85" xfId="0" applyNumberFormat="1" applyFont="1" applyFill="1" applyBorder="1"/>
    <xf numFmtId="3" fontId="7" fillId="0" borderId="51" xfId="0" applyNumberFormat="1" applyFont="1" applyBorder="1"/>
    <xf numFmtId="3" fontId="7" fillId="0" borderId="0" xfId="0" applyNumberFormat="1" applyFont="1" applyFill="1" applyBorder="1"/>
    <xf numFmtId="3" fontId="14" fillId="0" borderId="42" xfId="0" applyNumberFormat="1" applyFont="1" applyBorder="1"/>
    <xf numFmtId="3" fontId="6" fillId="0" borderId="29" xfId="0" applyNumberFormat="1" applyFont="1" applyBorder="1" applyAlignment="1">
      <alignment horizontal="right"/>
    </xf>
    <xf numFmtId="0" fontId="29" fillId="0" borderId="0" xfId="0" applyFont="1"/>
    <xf numFmtId="3" fontId="14" fillId="0" borderId="116" xfId="0" applyNumberFormat="1" applyFont="1" applyBorder="1"/>
    <xf numFmtId="0" fontId="14" fillId="0" borderId="117" xfId="0" applyFont="1" applyBorder="1"/>
    <xf numFmtId="3" fontId="9" fillId="0" borderId="117" xfId="0" applyNumberFormat="1" applyFont="1" applyBorder="1"/>
    <xf numFmtId="165" fontId="7" fillId="0" borderId="99" xfId="5" applyNumberFormat="1" applyFont="1" applyFill="1" applyBorder="1" applyAlignment="1">
      <alignment horizontal="right"/>
    </xf>
    <xf numFmtId="3" fontId="7" fillId="4" borderId="95" xfId="5" applyNumberFormat="1" applyFont="1" applyFill="1" applyBorder="1" applyAlignment="1">
      <alignment horizontal="right"/>
    </xf>
    <xf numFmtId="3" fontId="7" fillId="4" borderId="86" xfId="5" applyNumberFormat="1" applyFont="1" applyFill="1" applyBorder="1" applyAlignment="1">
      <alignment horizontal="right"/>
    </xf>
    <xf numFmtId="3" fontId="9" fillId="4" borderId="86" xfId="5" applyNumberFormat="1" applyFont="1" applyFill="1" applyBorder="1" applyAlignment="1">
      <alignment horizontal="right"/>
    </xf>
    <xf numFmtId="3" fontId="7" fillId="0" borderId="5" xfId="5" applyNumberFormat="1" applyFont="1" applyBorder="1" applyAlignment="1"/>
    <xf numFmtId="165" fontId="7" fillId="0" borderId="96" xfId="5" applyNumberFormat="1" applyFont="1" applyFill="1" applyBorder="1" applyAlignment="1">
      <alignment horizontal="right"/>
    </xf>
    <xf numFmtId="165" fontId="7" fillId="0" borderId="97" xfId="5" applyNumberFormat="1" applyFont="1" applyFill="1" applyBorder="1" applyAlignment="1">
      <alignment horizontal="right"/>
    </xf>
    <xf numFmtId="165" fontId="7" fillId="0" borderId="100" xfId="5" applyNumberFormat="1" applyFont="1" applyFill="1" applyBorder="1" applyAlignment="1">
      <alignment horizontal="right"/>
    </xf>
    <xf numFmtId="165" fontId="7" fillId="0" borderId="101" xfId="5" applyNumberFormat="1" applyFont="1" applyFill="1" applyBorder="1" applyAlignment="1">
      <alignment horizontal="right"/>
    </xf>
    <xf numFmtId="165" fontId="9" fillId="0" borderId="101" xfId="5" applyNumberFormat="1" applyFont="1" applyFill="1" applyBorder="1" applyAlignment="1">
      <alignment horizontal="right"/>
    </xf>
    <xf numFmtId="165" fontId="7" fillId="0" borderId="102" xfId="5" applyNumberFormat="1" applyFont="1" applyFill="1" applyBorder="1" applyAlignment="1">
      <alignment horizontal="right"/>
    </xf>
    <xf numFmtId="165" fontId="7" fillId="0" borderId="103" xfId="5" applyNumberFormat="1" applyFont="1" applyFill="1" applyBorder="1" applyAlignment="1">
      <alignment horizontal="right"/>
    </xf>
    <xf numFmtId="0" fontId="4" fillId="0" borderId="0" xfId="4" applyFont="1" applyBorder="1"/>
    <xf numFmtId="164" fontId="7" fillId="0" borderId="105" xfId="5" applyNumberFormat="1" applyFont="1" applyBorder="1" applyAlignment="1">
      <alignment horizontal="left" indent="1"/>
    </xf>
    <xf numFmtId="164" fontId="7" fillId="0" borderId="93" xfId="5" applyNumberFormat="1" applyFont="1" applyBorder="1" applyAlignment="1">
      <alignment horizontal="left" indent="1"/>
    </xf>
    <xf numFmtId="3" fontId="9" fillId="0" borderId="76" xfId="5" applyNumberFormat="1" applyFont="1" applyFill="1" applyBorder="1" applyAlignment="1">
      <alignment horizontal="right"/>
    </xf>
    <xf numFmtId="3" fontId="7" fillId="0" borderId="76" xfId="5" applyNumberFormat="1" applyFont="1" applyFill="1" applyBorder="1" applyAlignment="1">
      <alignment horizontal="right"/>
    </xf>
    <xf numFmtId="3" fontId="7" fillId="0" borderId="18" xfId="5" applyNumberFormat="1" applyFont="1" applyFill="1" applyBorder="1" applyAlignment="1"/>
    <xf numFmtId="3" fontId="7" fillId="0" borderId="18" xfId="5" applyNumberFormat="1" applyFont="1" applyFill="1" applyBorder="1" applyAlignment="1">
      <alignment horizontal="left" indent="1"/>
    </xf>
    <xf numFmtId="3" fontId="9" fillId="0" borderId="18" xfId="5" applyNumberFormat="1" applyFont="1" applyFill="1" applyBorder="1" applyAlignment="1"/>
    <xf numFmtId="3" fontId="7" fillId="0" borderId="77" xfId="5" applyNumberFormat="1" applyFont="1" applyFill="1" applyBorder="1" applyAlignment="1"/>
    <xf numFmtId="3" fontId="7" fillId="0" borderId="19" xfId="5" applyNumberFormat="1" applyFont="1" applyFill="1" applyBorder="1" applyAlignment="1"/>
    <xf numFmtId="3" fontId="7" fillId="0" borderId="78" xfId="5" applyNumberFormat="1" applyFont="1" applyFill="1" applyBorder="1" applyAlignment="1">
      <alignment horizontal="left" indent="1"/>
    </xf>
    <xf numFmtId="3" fontId="7" fillId="0" borderId="5" xfId="5" applyNumberFormat="1" applyFont="1" applyFill="1" applyBorder="1" applyAlignment="1"/>
    <xf numFmtId="165" fontId="7" fillId="0" borderId="5" xfId="5" applyNumberFormat="1" applyFont="1" applyFill="1" applyBorder="1" applyAlignment="1">
      <alignment horizontal="right"/>
    </xf>
    <xf numFmtId="3" fontId="7" fillId="0" borderId="5" xfId="4" applyNumberFormat="1" applyFont="1" applyBorder="1" applyAlignment="1">
      <alignment horizontal="right"/>
    </xf>
    <xf numFmtId="3" fontId="7" fillId="0" borderId="91" xfId="5" applyNumberFormat="1" applyFont="1" applyBorder="1" applyAlignment="1">
      <alignment horizontal="left" indent="1"/>
    </xf>
    <xf numFmtId="3" fontId="7" fillId="0" borderId="18" xfId="5" applyNumberFormat="1" applyFont="1" applyBorder="1" applyAlignment="1">
      <alignment horizontal="right"/>
    </xf>
    <xf numFmtId="3" fontId="7" fillId="0" borderId="18" xfId="5" applyNumberFormat="1" applyFont="1" applyBorder="1" applyAlignment="1">
      <alignment horizontal="right" vertical="center"/>
    </xf>
    <xf numFmtId="3" fontId="9" fillId="0" borderId="18" xfId="5" applyNumberFormat="1" applyFont="1" applyBorder="1" applyAlignment="1">
      <alignment horizontal="right" vertical="center"/>
    </xf>
    <xf numFmtId="3" fontId="9" fillId="0" borderId="18" xfId="5" applyNumberFormat="1" applyFont="1" applyBorder="1" applyAlignment="1">
      <alignment horizontal="right"/>
    </xf>
    <xf numFmtId="3" fontId="7" fillId="0" borderId="19" xfId="5" applyNumberFormat="1" applyFont="1" applyBorder="1" applyAlignment="1">
      <alignment horizontal="right"/>
    </xf>
    <xf numFmtId="165" fontId="7" fillId="0" borderId="79" xfId="5" applyNumberFormat="1" applyFont="1" applyFill="1" applyBorder="1" applyAlignment="1">
      <alignment horizontal="right"/>
    </xf>
    <xf numFmtId="165" fontId="7" fillId="0" borderId="20" xfId="5" applyNumberFormat="1" applyFont="1" applyFill="1" applyBorder="1" applyAlignment="1">
      <alignment horizontal="right"/>
    </xf>
    <xf numFmtId="165" fontId="9" fillId="0" borderId="20" xfId="5" applyNumberFormat="1" applyFont="1" applyFill="1" applyBorder="1" applyAlignment="1">
      <alignment horizontal="right"/>
    </xf>
    <xf numFmtId="165" fontId="7" fillId="0" borderId="21" xfId="5" applyNumberFormat="1" applyFont="1" applyFill="1" applyBorder="1" applyAlignment="1">
      <alignment horizontal="right"/>
    </xf>
    <xf numFmtId="3" fontId="7" fillId="0" borderId="95" xfId="5" applyNumberFormat="1" applyFont="1" applyFill="1" applyBorder="1" applyAlignment="1">
      <alignment horizontal="left" indent="1"/>
    </xf>
    <xf numFmtId="3" fontId="7" fillId="0" borderId="86" xfId="5" applyNumberFormat="1" applyFont="1" applyFill="1" applyBorder="1" applyAlignment="1">
      <alignment horizontal="right"/>
    </xf>
    <xf numFmtId="3" fontId="9" fillId="0" borderId="86" xfId="5" applyNumberFormat="1" applyFont="1" applyFill="1" applyBorder="1" applyAlignment="1">
      <alignment horizontal="right"/>
    </xf>
    <xf numFmtId="3" fontId="7" fillId="0" borderId="86" xfId="5" applyNumberFormat="1" applyFont="1" applyBorder="1" applyAlignment="1">
      <alignment horizontal="right"/>
    </xf>
    <xf numFmtId="3" fontId="7" fillId="0" borderId="94" xfId="5" applyNumberFormat="1" applyFont="1" applyFill="1" applyBorder="1" applyAlignment="1">
      <alignment horizontal="right"/>
    </xf>
    <xf numFmtId="3" fontId="7" fillId="0" borderId="18" xfId="5" applyNumberFormat="1" applyFont="1" applyFill="1" applyBorder="1" applyAlignment="1">
      <alignment horizontal="right" vertical="center"/>
    </xf>
    <xf numFmtId="3" fontId="7" fillId="0" borderId="19" xfId="5" applyNumberFormat="1" applyFont="1" applyBorder="1" applyAlignment="1">
      <alignment horizontal="right" vertical="center"/>
    </xf>
    <xf numFmtId="164" fontId="7" fillId="0" borderId="82" xfId="5" applyNumberFormat="1" applyFont="1" applyBorder="1" applyAlignment="1">
      <alignment horizontal="left" indent="1"/>
    </xf>
    <xf numFmtId="3" fontId="7" fillId="0" borderId="86" xfId="5" applyNumberFormat="1" applyFont="1" applyBorder="1" applyAlignment="1"/>
    <xf numFmtId="3" fontId="7" fillId="0" borderId="86" xfId="5" applyNumberFormat="1" applyFont="1" applyBorder="1" applyAlignment="1">
      <alignment horizontal="left" indent="1"/>
    </xf>
    <xf numFmtId="3" fontId="7" fillId="0" borderId="86" xfId="5" applyNumberFormat="1" applyFont="1" applyFill="1" applyBorder="1" applyAlignment="1"/>
    <xf numFmtId="3" fontId="7" fillId="0" borderId="91" xfId="5" applyNumberFormat="1" applyFont="1" applyBorder="1" applyAlignment="1">
      <alignment horizontal="right" vertical="center"/>
    </xf>
    <xf numFmtId="3" fontId="7" fillId="0" borderId="94" xfId="5" applyNumberFormat="1" applyFont="1" applyBorder="1" applyAlignment="1"/>
    <xf numFmtId="3" fontId="6" fillId="0" borderId="82" xfId="5" applyNumberFormat="1" applyFont="1" applyFill="1" applyBorder="1" applyAlignment="1"/>
    <xf numFmtId="3" fontId="6" fillId="0" borderId="20" xfId="5" applyNumberFormat="1" applyFont="1" applyFill="1" applyBorder="1" applyAlignment="1">
      <alignment horizontal="right" indent="1"/>
    </xf>
    <xf numFmtId="3" fontId="6" fillId="0" borderId="118" xfId="5" applyNumberFormat="1" applyFont="1" applyFill="1" applyBorder="1" applyAlignment="1">
      <alignment horizontal="left" indent="1"/>
    </xf>
    <xf numFmtId="165" fontId="7" fillId="0" borderId="92" xfId="5" applyNumberFormat="1" applyFont="1" applyFill="1" applyBorder="1" applyAlignment="1">
      <alignment horizontal="right"/>
    </xf>
    <xf numFmtId="165" fontId="7" fillId="0" borderId="93" xfId="5" applyNumberFormat="1" applyFont="1" applyFill="1" applyBorder="1" applyAlignment="1">
      <alignment horizontal="right"/>
    </xf>
    <xf numFmtId="0" fontId="4" fillId="0" borderId="7" xfId="4" applyFont="1" applyBorder="1" applyAlignment="1">
      <alignment horizontal="centerContinuous" vertical="center"/>
    </xf>
    <xf numFmtId="165" fontId="6" fillId="0" borderId="96" xfId="5" applyNumberFormat="1" applyFont="1" applyFill="1" applyBorder="1" applyAlignment="1">
      <alignment horizontal="right"/>
    </xf>
    <xf numFmtId="165" fontId="6" fillId="0" borderId="97" xfId="5" applyNumberFormat="1" applyFont="1" applyFill="1" applyBorder="1" applyAlignment="1">
      <alignment horizontal="right"/>
    </xf>
    <xf numFmtId="165" fontId="6" fillId="0" borderId="99" xfId="5" applyNumberFormat="1" applyFont="1" applyFill="1" applyBorder="1" applyAlignment="1">
      <alignment horizontal="right"/>
    </xf>
    <xf numFmtId="165" fontId="6" fillId="0" borderId="100" xfId="5" applyNumberFormat="1" applyFont="1" applyFill="1" applyBorder="1" applyAlignment="1">
      <alignment horizontal="right"/>
    </xf>
    <xf numFmtId="165" fontId="6" fillId="0" borderId="101" xfId="5" applyNumberFormat="1" applyFont="1" applyFill="1" applyBorder="1" applyAlignment="1">
      <alignment horizontal="right"/>
    </xf>
    <xf numFmtId="165" fontId="14" fillId="0" borderId="101" xfId="5" applyNumberFormat="1" applyFont="1" applyFill="1" applyBorder="1" applyAlignment="1">
      <alignment horizontal="right"/>
    </xf>
    <xf numFmtId="165" fontId="6" fillId="0" borderId="102" xfId="5" applyNumberFormat="1" applyFont="1" applyFill="1" applyBorder="1" applyAlignment="1">
      <alignment horizontal="right"/>
    </xf>
    <xf numFmtId="165" fontId="6" fillId="0" borderId="103" xfId="5" applyNumberFormat="1" applyFont="1" applyFill="1" applyBorder="1" applyAlignment="1">
      <alignment horizontal="right"/>
    </xf>
    <xf numFmtId="165" fontId="6" fillId="0" borderId="12" xfId="5" applyNumberFormat="1" applyFont="1" applyFill="1" applyBorder="1" applyAlignment="1">
      <alignment horizontal="right"/>
    </xf>
    <xf numFmtId="165" fontId="6" fillId="0" borderId="5" xfId="5" applyNumberFormat="1" applyFont="1" applyFill="1" applyBorder="1" applyAlignment="1">
      <alignment horizontal="right"/>
    </xf>
    <xf numFmtId="3" fontId="33" fillId="0" borderId="91" xfId="5" applyNumberFormat="1" applyFont="1" applyBorder="1" applyAlignment="1">
      <alignment horizontal="left" indent="1"/>
    </xf>
    <xf numFmtId="3" fontId="1" fillId="0" borderId="18" xfId="5" applyNumberFormat="1" applyFont="1" applyBorder="1" applyAlignment="1"/>
    <xf numFmtId="165" fontId="6" fillId="0" borderId="79" xfId="5" applyNumberFormat="1" applyFont="1" applyFill="1" applyBorder="1" applyAlignment="1">
      <alignment horizontal="right"/>
    </xf>
    <xf numFmtId="165" fontId="6" fillId="0" borderId="20" xfId="5" applyNumberFormat="1" applyFont="1" applyFill="1" applyBorder="1" applyAlignment="1">
      <alignment horizontal="right"/>
    </xf>
    <xf numFmtId="165" fontId="14" fillId="0" borderId="20" xfId="5" applyNumberFormat="1" applyFont="1" applyFill="1" applyBorder="1" applyAlignment="1">
      <alignment horizontal="right"/>
    </xf>
    <xf numFmtId="165" fontId="6" fillId="0" borderId="21" xfId="5" applyNumberFormat="1" applyFont="1" applyFill="1" applyBorder="1" applyAlignment="1">
      <alignment horizontal="right"/>
    </xf>
    <xf numFmtId="165" fontId="6" fillId="0" borderId="95" xfId="5" applyNumberFormat="1" applyFont="1" applyBorder="1" applyAlignment="1">
      <alignment horizontal="left" indent="1"/>
    </xf>
    <xf numFmtId="3" fontId="6" fillId="0" borderId="86" xfId="5" applyNumberFormat="1" applyFont="1" applyBorder="1" applyAlignment="1">
      <alignment horizontal="right"/>
    </xf>
    <xf numFmtId="3" fontId="29" fillId="0" borderId="86" xfId="5" applyNumberFormat="1" applyFont="1" applyBorder="1" applyAlignment="1">
      <alignment horizontal="right"/>
    </xf>
    <xf numFmtId="3" fontId="7" fillId="3" borderId="86" xfId="5" applyNumberFormat="1" applyFont="1" applyFill="1" applyBorder="1" applyAlignment="1">
      <alignment horizontal="right"/>
    </xf>
    <xf numFmtId="3" fontId="7" fillId="0" borderId="94" xfId="5" applyNumberFormat="1" applyFont="1" applyBorder="1" applyAlignment="1">
      <alignment horizontal="right"/>
    </xf>
    <xf numFmtId="3" fontId="14" fillId="0" borderId="77" xfId="5" applyNumberFormat="1" applyFont="1" applyBorder="1" applyAlignment="1"/>
    <xf numFmtId="164" fontId="6" fillId="0" borderId="82" xfId="5" applyNumberFormat="1" applyFont="1" applyBorder="1" applyAlignment="1">
      <alignment horizontal="left" indent="1"/>
    </xf>
    <xf numFmtId="3" fontId="7" fillId="0" borderId="95" xfId="5" applyNumberFormat="1" applyFont="1" applyBorder="1" applyAlignment="1"/>
    <xf numFmtId="3" fontId="7" fillId="3" borderId="86" xfId="5" applyNumberFormat="1" applyFont="1" applyFill="1" applyBorder="1" applyAlignment="1"/>
    <xf numFmtId="3" fontId="7" fillId="3" borderId="94" xfId="5" applyNumberFormat="1" applyFont="1" applyFill="1" applyBorder="1" applyAlignment="1"/>
    <xf numFmtId="3" fontId="6" fillId="0" borderId="91" xfId="5" applyNumberFormat="1" applyFont="1" applyBorder="1" applyAlignment="1"/>
    <xf numFmtId="165" fontId="6" fillId="0" borderId="82" xfId="5" applyNumberFormat="1" applyFont="1" applyFill="1" applyBorder="1" applyAlignment="1">
      <alignment horizontal="right"/>
    </xf>
    <xf numFmtId="165" fontId="6" fillId="0" borderId="118" xfId="5" applyNumberFormat="1" applyFont="1" applyFill="1" applyBorder="1" applyAlignment="1">
      <alignment horizontal="right"/>
    </xf>
    <xf numFmtId="3" fontId="7" fillId="3" borderId="23" xfId="5" applyNumberFormat="1" applyFont="1" applyFill="1" applyBorder="1" applyAlignment="1"/>
    <xf numFmtId="3" fontId="7" fillId="3" borderId="95" xfId="5" applyNumberFormat="1" applyFont="1" applyFill="1" applyBorder="1" applyAlignment="1"/>
    <xf numFmtId="3" fontId="6" fillId="3" borderId="82" xfId="5" applyNumberFormat="1" applyFont="1" applyFill="1" applyBorder="1" applyAlignment="1"/>
    <xf numFmtId="3" fontId="6" fillId="3" borderId="20" xfId="5" applyNumberFormat="1" applyFont="1" applyFill="1" applyBorder="1" applyAlignment="1"/>
    <xf numFmtId="3" fontId="6" fillId="3" borderId="118" xfId="5" applyNumberFormat="1" applyFont="1" applyFill="1" applyBorder="1" applyAlignment="1"/>
    <xf numFmtId="3" fontId="6" fillId="0" borderId="82" xfId="5" applyNumberFormat="1" applyFont="1" applyBorder="1" applyAlignment="1">
      <alignment horizontal="right"/>
    </xf>
    <xf numFmtId="3" fontId="6" fillId="0" borderId="20" xfId="5" applyNumberFormat="1" applyFont="1" applyBorder="1" applyAlignment="1">
      <alignment horizontal="right"/>
    </xf>
    <xf numFmtId="3" fontId="6" fillId="0" borderId="118" xfId="5" applyNumberFormat="1" applyFont="1" applyBorder="1" applyAlignment="1">
      <alignment horizontal="right"/>
    </xf>
    <xf numFmtId="165" fontId="6" fillId="0" borderId="92" xfId="5" applyNumberFormat="1" applyFont="1" applyFill="1" applyBorder="1" applyAlignment="1">
      <alignment horizontal="right"/>
    </xf>
    <xf numFmtId="165" fontId="6" fillId="0" borderId="93" xfId="5" applyNumberFormat="1" applyFont="1" applyFill="1" applyBorder="1" applyAlignment="1">
      <alignment horizontal="right"/>
    </xf>
    <xf numFmtId="3" fontId="33" fillId="0" borderId="91" xfId="5" applyNumberFormat="1" applyFont="1" applyBorder="1" applyAlignment="1"/>
    <xf numFmtId="3" fontId="6" fillId="0" borderId="95" xfId="5" applyNumberFormat="1" applyFont="1" applyBorder="1" applyAlignment="1"/>
    <xf numFmtId="3" fontId="6" fillId="0" borderId="86" xfId="5" applyNumberFormat="1" applyFont="1" applyBorder="1" applyAlignment="1"/>
    <xf numFmtId="3" fontId="29" fillId="0" borderId="86" xfId="5" applyNumberFormat="1" applyFont="1" applyBorder="1" applyAlignment="1"/>
    <xf numFmtId="3" fontId="7" fillId="0" borderId="86" xfId="5" applyNumberFormat="1" applyFont="1" applyBorder="1" applyAlignment="1">
      <alignment horizontal="right" indent="1"/>
    </xf>
    <xf numFmtId="3" fontId="14" fillId="0" borderId="86" xfId="5" applyNumberFormat="1" applyFont="1" applyBorder="1" applyAlignment="1">
      <alignment horizontal="right" indent="1"/>
    </xf>
    <xf numFmtId="3" fontId="14" fillId="0" borderId="30" xfId="5" applyNumberFormat="1" applyFont="1" applyFill="1" applyBorder="1" applyAlignment="1"/>
    <xf numFmtId="3" fontId="14" fillId="0" borderId="31" xfId="5" applyNumberFormat="1" applyFont="1" applyFill="1" applyBorder="1" applyAlignment="1"/>
    <xf numFmtId="3" fontId="7" fillId="0" borderId="113" xfId="5" applyNumberFormat="1" applyFont="1" applyFill="1" applyBorder="1" applyAlignment="1"/>
    <xf numFmtId="3" fontId="7" fillId="0" borderId="115" xfId="5" applyNumberFormat="1" applyFont="1" applyFill="1" applyBorder="1" applyAlignment="1"/>
    <xf numFmtId="3" fontId="7" fillId="0" borderId="40" xfId="5" applyNumberFormat="1" applyFont="1" applyBorder="1" applyAlignment="1">
      <alignment horizontal="right" indent="1"/>
    </xf>
    <xf numFmtId="3" fontId="7" fillId="0" borderId="57" xfId="5" applyNumberFormat="1" applyFont="1" applyBorder="1" applyAlignment="1">
      <alignment horizontal="right" indent="1"/>
    </xf>
    <xf numFmtId="3" fontId="7" fillId="0" borderId="62" xfId="5" applyNumberFormat="1" applyFont="1" applyBorder="1" applyAlignment="1">
      <alignment horizontal="right" indent="1"/>
    </xf>
    <xf numFmtId="3" fontId="7" fillId="0" borderId="63" xfId="5" applyNumberFormat="1" applyFont="1" applyBorder="1" applyAlignment="1">
      <alignment horizontal="right" indent="1"/>
    </xf>
    <xf numFmtId="3" fontId="6" fillId="0" borderId="31" xfId="5" applyNumberFormat="1" applyFont="1" applyBorder="1" applyAlignment="1">
      <alignment horizontal="right"/>
    </xf>
    <xf numFmtId="3" fontId="7" fillId="0" borderId="119" xfId="5" applyNumberFormat="1" applyFont="1" applyBorder="1" applyAlignment="1">
      <alignment horizontal="right" indent="1"/>
    </xf>
    <xf numFmtId="3" fontId="7" fillId="0" borderId="0" xfId="5" applyNumberFormat="1" applyFont="1" applyFill="1" applyBorder="1" applyAlignment="1"/>
    <xf numFmtId="3" fontId="7" fillId="0" borderId="30" xfId="5" applyNumberFormat="1" applyFont="1" applyFill="1" applyBorder="1" applyAlignment="1"/>
    <xf numFmtId="165" fontId="6" fillId="0" borderId="99" xfId="5" applyNumberFormat="1" applyFont="1" applyBorder="1" applyAlignment="1">
      <alignment horizontal="left" indent="1"/>
    </xf>
    <xf numFmtId="165" fontId="6" fillId="0" borderId="101" xfId="5" applyNumberFormat="1" applyFont="1" applyBorder="1" applyAlignment="1">
      <alignment horizontal="right"/>
    </xf>
    <xf numFmtId="165" fontId="14" fillId="0" borderId="101" xfId="5" applyNumberFormat="1" applyFont="1" applyBorder="1" applyAlignment="1">
      <alignment horizontal="right"/>
    </xf>
    <xf numFmtId="165" fontId="6" fillId="0" borderId="103" xfId="5" applyNumberFormat="1" applyFont="1" applyBorder="1" applyAlignment="1">
      <alignment horizontal="right"/>
    </xf>
    <xf numFmtId="3" fontId="7" fillId="0" borderId="76" xfId="4" applyNumberFormat="1" applyFont="1" applyFill="1" applyBorder="1" applyAlignment="1">
      <alignment horizontal="right"/>
    </xf>
    <xf numFmtId="3" fontId="7" fillId="0" borderId="18" xfId="4" applyNumberFormat="1" applyFont="1" applyFill="1" applyBorder="1" applyAlignment="1">
      <alignment horizontal="right"/>
    </xf>
    <xf numFmtId="3" fontId="14" fillId="0" borderId="18" xfId="4" applyNumberFormat="1" applyFont="1" applyFill="1" applyBorder="1" applyAlignment="1">
      <alignment horizontal="right"/>
    </xf>
    <xf numFmtId="165" fontId="6" fillId="0" borderId="79" xfId="5" applyNumberFormat="1" applyFont="1" applyBorder="1" applyAlignment="1">
      <alignment horizontal="left" indent="1"/>
    </xf>
    <xf numFmtId="165" fontId="6" fillId="0" borderId="20" xfId="5" applyNumberFormat="1" applyFont="1" applyBorder="1" applyAlignment="1">
      <alignment horizontal="right"/>
    </xf>
    <xf numFmtId="165" fontId="14" fillId="0" borderId="20" xfId="5" applyNumberFormat="1" applyFont="1" applyBorder="1" applyAlignment="1">
      <alignment horizontal="right"/>
    </xf>
    <xf numFmtId="165" fontId="6" fillId="0" borderId="21" xfId="5" applyNumberFormat="1" applyFont="1" applyBorder="1" applyAlignment="1">
      <alignment horizontal="right"/>
    </xf>
    <xf numFmtId="3" fontId="6" fillId="0" borderId="86" xfId="5" applyNumberFormat="1" applyFont="1" applyFill="1" applyBorder="1" applyAlignment="1">
      <alignment horizontal="right"/>
    </xf>
    <xf numFmtId="3" fontId="9" fillId="0" borderId="86" xfId="5" applyNumberFormat="1" applyFont="1" applyBorder="1" applyAlignment="1">
      <alignment horizontal="right"/>
    </xf>
    <xf numFmtId="3" fontId="9" fillId="0" borderId="86" xfId="0" applyNumberFormat="1" applyFont="1" applyBorder="1"/>
    <xf numFmtId="3" fontId="7" fillId="0" borderId="19" xfId="4" applyNumberFormat="1" applyFont="1" applyFill="1" applyBorder="1" applyAlignment="1">
      <alignment horizontal="right"/>
    </xf>
    <xf numFmtId="3" fontId="33" fillId="0" borderId="86" xfId="5" applyNumberFormat="1" applyFont="1" applyBorder="1" applyAlignment="1">
      <alignment horizontal="right"/>
    </xf>
    <xf numFmtId="3" fontId="14" fillId="0" borderId="86" xfId="0" applyNumberFormat="1" applyFont="1" applyBorder="1"/>
    <xf numFmtId="3" fontId="14" fillId="0" borderId="86" xfId="5" applyNumberFormat="1" applyFont="1" applyBorder="1" applyAlignment="1">
      <alignment horizontal="right"/>
    </xf>
    <xf numFmtId="3" fontId="14" fillId="0" borderId="86" xfId="5" applyNumberFormat="1" applyFont="1" applyBorder="1" applyAlignment="1"/>
    <xf numFmtId="3" fontId="7" fillId="0" borderId="23" xfId="5" applyNumberFormat="1" applyFont="1" applyBorder="1" applyAlignment="1"/>
    <xf numFmtId="3" fontId="6" fillId="0" borderId="82" xfId="5" applyNumberFormat="1" applyFont="1" applyFill="1" applyBorder="1" applyAlignment="1">
      <alignment horizontal="right"/>
    </xf>
    <xf numFmtId="3" fontId="6" fillId="0" borderId="118" xfId="5" applyNumberFormat="1" applyFont="1" applyBorder="1" applyAlignment="1">
      <alignment horizontal="left" indent="1"/>
    </xf>
    <xf numFmtId="3" fontId="33" fillId="0" borderId="76" xfId="5" applyNumberFormat="1" applyFont="1" applyBorder="1" applyAlignment="1">
      <alignment horizontal="left" indent="1"/>
    </xf>
    <xf numFmtId="3" fontId="7" fillId="0" borderId="18" xfId="6" applyNumberFormat="1" applyFont="1" applyFill="1" applyBorder="1" applyAlignment="1">
      <alignment horizontal="right"/>
    </xf>
    <xf numFmtId="3" fontId="14" fillId="0" borderId="18" xfId="6" applyNumberFormat="1" applyFont="1" applyFill="1" applyBorder="1" applyAlignment="1">
      <alignment horizontal="right"/>
    </xf>
    <xf numFmtId="3" fontId="14" fillId="0" borderId="18" xfId="6" applyNumberFormat="1" applyFont="1" applyFill="1" applyBorder="1" applyAlignment="1">
      <alignment horizontal="right"/>
    </xf>
    <xf numFmtId="3" fontId="6" fillId="0" borderId="31" xfId="6" applyNumberFormat="1" applyFont="1" applyFill="1" applyBorder="1" applyAlignment="1">
      <alignment horizontal="right"/>
    </xf>
    <xf numFmtId="3" fontId="14" fillId="0" borderId="77" xfId="6" applyNumberFormat="1" applyFont="1" applyFill="1" applyBorder="1" applyAlignment="1">
      <alignment horizontal="right"/>
    </xf>
    <xf numFmtId="3" fontId="6" fillId="0" borderId="95" xfId="5" applyNumberFormat="1" applyFont="1" applyBorder="1" applyAlignment="1">
      <alignment horizontal="left" indent="1"/>
    </xf>
    <xf numFmtId="3" fontId="7" fillId="3" borderId="86" xfId="5" applyNumberFormat="1" applyFont="1" applyFill="1" applyBorder="1" applyAlignment="1">
      <alignment horizontal="right" indent="1"/>
    </xf>
    <xf numFmtId="3" fontId="6" fillId="0" borderId="18" xfId="6" applyNumberFormat="1" applyFont="1" applyFill="1" applyBorder="1" applyAlignment="1">
      <alignment horizontal="right"/>
    </xf>
    <xf numFmtId="3" fontId="6" fillId="0" borderId="18" xfId="6" applyNumberFormat="1" applyFont="1" applyFill="1" applyBorder="1" applyAlignment="1"/>
    <xf numFmtId="3" fontId="7" fillId="0" borderId="18" xfId="6" applyNumberFormat="1" applyFont="1" applyFill="1" applyBorder="1" applyAlignment="1">
      <alignment horizontal="right" indent="1"/>
    </xf>
    <xf numFmtId="3" fontId="7" fillId="0" borderId="95" xfId="5" applyNumberFormat="1" applyFont="1" applyBorder="1" applyAlignment="1">
      <alignment horizontal="left" indent="1"/>
    </xf>
    <xf numFmtId="3" fontId="7" fillId="3" borderId="94" xfId="5" applyNumberFormat="1" applyFont="1" applyFill="1" applyBorder="1" applyAlignment="1">
      <alignment horizontal="right" indent="1"/>
    </xf>
    <xf numFmtId="3" fontId="7" fillId="3" borderId="29" xfId="5" applyNumberFormat="1" applyFont="1" applyFill="1" applyBorder="1" applyAlignment="1">
      <alignment horizontal="right" indent="1"/>
    </xf>
    <xf numFmtId="3" fontId="7" fillId="3" borderId="40" xfId="5" applyNumberFormat="1" applyFont="1" applyFill="1" applyBorder="1" applyAlignment="1">
      <alignment horizontal="right" indent="1"/>
    </xf>
    <xf numFmtId="3" fontId="6" fillId="0" borderId="76" xfId="6" applyNumberFormat="1" applyFont="1" applyFill="1" applyBorder="1" applyAlignment="1">
      <alignment horizontal="right"/>
    </xf>
    <xf numFmtId="3" fontId="6" fillId="0" borderId="120" xfId="6" applyNumberFormat="1" applyFont="1" applyFill="1" applyBorder="1" applyAlignment="1">
      <alignment horizontal="right"/>
    </xf>
    <xf numFmtId="3" fontId="7" fillId="3" borderId="95" xfId="5" applyNumberFormat="1" applyFont="1" applyFill="1" applyBorder="1" applyAlignment="1">
      <alignment horizontal="right" indent="1"/>
    </xf>
    <xf numFmtId="3" fontId="7" fillId="0" borderId="5" xfId="6" applyNumberFormat="1" applyFont="1" applyFill="1" applyBorder="1" applyAlignment="1">
      <alignment horizontal="right"/>
    </xf>
    <xf numFmtId="165" fontId="6" fillId="0" borderId="76" xfId="5" applyNumberFormat="1" applyFont="1" applyFill="1" applyBorder="1" applyAlignment="1">
      <alignment horizontal="right"/>
    </xf>
    <xf numFmtId="165" fontId="6" fillId="0" borderId="18" xfId="5" applyNumberFormat="1" applyFont="1" applyFill="1" applyBorder="1" applyAlignment="1">
      <alignment horizontal="right"/>
    </xf>
    <xf numFmtId="165" fontId="14" fillId="0" borderId="18" xfId="5" applyNumberFormat="1" applyFont="1" applyFill="1" applyBorder="1" applyAlignment="1">
      <alignment horizontal="right"/>
    </xf>
    <xf numFmtId="165" fontId="6" fillId="0" borderId="19" xfId="5" applyNumberFormat="1" applyFont="1" applyFill="1" applyBorder="1" applyAlignment="1">
      <alignment horizontal="right"/>
    </xf>
    <xf numFmtId="165" fontId="6" fillId="0" borderId="77" xfId="5" applyNumberFormat="1" applyFont="1" applyFill="1" applyBorder="1" applyAlignment="1">
      <alignment horizontal="right"/>
    </xf>
    <xf numFmtId="3" fontId="44" fillId="0" borderId="18" xfId="0" applyNumberFormat="1" applyFont="1" applyBorder="1" applyAlignment="1">
      <alignment horizontal="right" wrapText="1" indent="1"/>
    </xf>
    <xf numFmtId="0" fontId="43" fillId="0" borderId="18" xfId="0" applyFont="1" applyBorder="1" applyAlignment="1">
      <alignment horizontal="right" wrapText="1" indent="1"/>
    </xf>
    <xf numFmtId="3" fontId="43" fillId="0" borderId="18" xfId="0" applyNumberFormat="1" applyFont="1" applyBorder="1" applyAlignment="1">
      <alignment horizontal="right" wrapText="1" indent="1"/>
    </xf>
    <xf numFmtId="3" fontId="6" fillId="0" borderId="95" xfId="5" applyNumberFormat="1" applyFont="1" applyFill="1" applyBorder="1" applyAlignment="1"/>
    <xf numFmtId="3" fontId="6" fillId="0" borderId="86" xfId="5" applyNumberFormat="1" applyFont="1" applyFill="1" applyBorder="1" applyAlignment="1"/>
    <xf numFmtId="3" fontId="29" fillId="0" borderId="86" xfId="5" applyNumberFormat="1" applyFont="1" applyFill="1" applyBorder="1" applyAlignment="1"/>
    <xf numFmtId="3" fontId="14" fillId="0" borderId="86" xfId="5" applyNumberFormat="1" applyFont="1" applyFill="1" applyBorder="1" applyAlignment="1"/>
    <xf numFmtId="3" fontId="14" fillId="0" borderId="86" xfId="5" applyNumberFormat="1" applyFont="1" applyFill="1" applyBorder="1" applyAlignment="1">
      <alignment horizontal="right"/>
    </xf>
    <xf numFmtId="3" fontId="44" fillId="0" borderId="19" xfId="0" applyNumberFormat="1" applyFont="1" applyBorder="1" applyAlignment="1">
      <alignment horizontal="right" wrapText="1" indent="1"/>
    </xf>
    <xf numFmtId="3" fontId="7" fillId="0" borderId="95" xfId="5" applyNumberFormat="1" applyFont="1" applyFill="1" applyBorder="1" applyAlignment="1"/>
    <xf numFmtId="3" fontId="9" fillId="0" borderId="86" xfId="5" applyNumberFormat="1" applyFont="1" applyFill="1" applyBorder="1" applyAlignment="1"/>
    <xf numFmtId="3" fontId="14" fillId="0" borderId="94" xfId="5" applyNumberFormat="1" applyFont="1" applyFill="1" applyBorder="1" applyAlignment="1"/>
    <xf numFmtId="3" fontId="14" fillId="0" borderId="40" xfId="5" applyNumberFormat="1" applyFont="1" applyFill="1" applyBorder="1" applyAlignment="1"/>
    <xf numFmtId="3" fontId="44" fillId="0" borderId="91" xfId="0" applyNumberFormat="1" applyFont="1" applyFill="1" applyBorder="1" applyAlignment="1">
      <alignment horizontal="right" wrapText="1" indent="1"/>
    </xf>
    <xf numFmtId="3" fontId="44" fillId="0" borderId="18" xfId="0" applyNumberFormat="1" applyFont="1" applyFill="1" applyBorder="1" applyAlignment="1">
      <alignment horizontal="right" wrapText="1" indent="1"/>
    </xf>
    <xf numFmtId="171" fontId="6" fillId="0" borderId="121" xfId="0" applyNumberFormat="1" applyFont="1" applyBorder="1"/>
    <xf numFmtId="0" fontId="44" fillId="0" borderId="18" xfId="0" applyFont="1" applyFill="1" applyBorder="1" applyAlignment="1">
      <alignment horizontal="right" wrapText="1" indent="1"/>
    </xf>
    <xf numFmtId="0" fontId="44" fillId="0" borderId="19" xfId="0" applyFont="1" applyFill="1" applyBorder="1" applyAlignment="1">
      <alignment horizontal="right" wrapText="1" indent="1"/>
    </xf>
    <xf numFmtId="3" fontId="7" fillId="0" borderId="94" xfId="5" applyNumberFormat="1" applyFont="1" applyFill="1" applyBorder="1" applyAlignment="1">
      <alignment horizontal="left" indent="1"/>
    </xf>
    <xf numFmtId="3" fontId="7" fillId="0" borderId="91" xfId="5" applyNumberFormat="1" applyFont="1" applyFill="1" applyBorder="1" applyAlignment="1">
      <alignment horizontal="right"/>
    </xf>
    <xf numFmtId="165" fontId="9" fillId="0" borderId="100" xfId="5" applyNumberFormat="1" applyFont="1" applyFill="1" applyBorder="1" applyAlignment="1">
      <alignment horizontal="right"/>
    </xf>
    <xf numFmtId="165" fontId="9" fillId="0" borderId="13" xfId="5" applyNumberFormat="1" applyFont="1" applyFill="1" applyBorder="1" applyAlignment="1">
      <alignment horizontal="right"/>
    </xf>
    <xf numFmtId="165" fontId="7" fillId="0" borderId="13" xfId="5" applyNumberFormat="1" applyFont="1" applyFill="1" applyBorder="1" applyAlignment="1">
      <alignment horizontal="right"/>
    </xf>
    <xf numFmtId="165" fontId="7" fillId="0" borderId="16" xfId="5" applyNumberFormat="1" applyFont="1" applyFill="1" applyBorder="1" applyAlignment="1">
      <alignment horizontal="right"/>
    </xf>
    <xf numFmtId="165" fontId="7" fillId="0" borderId="12" xfId="5" applyNumberFormat="1" applyFont="1" applyFill="1" applyBorder="1" applyAlignment="1">
      <alignment horizontal="right"/>
    </xf>
    <xf numFmtId="3" fontId="7" fillId="0" borderId="69" xfId="0" applyNumberFormat="1" applyFont="1" applyBorder="1"/>
    <xf numFmtId="165" fontId="7" fillId="0" borderId="89" xfId="5" applyNumberFormat="1" applyFont="1" applyFill="1" applyBorder="1" applyAlignment="1">
      <alignment horizontal="right"/>
    </xf>
    <xf numFmtId="3" fontId="7" fillId="0" borderId="95" xfId="5" applyNumberFormat="1" applyFont="1" applyFill="1" applyBorder="1" applyAlignment="1">
      <alignment horizontal="right"/>
    </xf>
    <xf numFmtId="165" fontId="7" fillId="0" borderId="118" xfId="5" applyNumberFormat="1" applyFont="1" applyFill="1" applyBorder="1" applyAlignment="1">
      <alignment horizontal="right"/>
    </xf>
    <xf numFmtId="171" fontId="14" fillId="0" borderId="64" xfId="0" applyNumberFormat="1" applyFont="1" applyBorder="1"/>
    <xf numFmtId="165" fontId="14" fillId="0" borderId="122" xfId="0" applyNumberFormat="1" applyFont="1" applyBorder="1"/>
    <xf numFmtId="171" fontId="6" fillId="0" borderId="23" xfId="0" applyNumberFormat="1" applyFont="1" applyBorder="1"/>
    <xf numFmtId="0" fontId="4" fillId="0" borderId="6" xfId="4" applyFont="1" applyBorder="1" applyAlignment="1">
      <alignment horizontal="centerContinuous" vertical="center"/>
    </xf>
    <xf numFmtId="3" fontId="7" fillId="0" borderId="81" xfId="5" applyNumberFormat="1" applyFont="1" applyBorder="1" applyAlignment="1">
      <alignment horizontal="left" indent="1"/>
    </xf>
    <xf numFmtId="165" fontId="14" fillId="0" borderId="100" xfId="5" applyNumberFormat="1" applyFont="1" applyFill="1" applyBorder="1" applyAlignment="1">
      <alignment horizontal="right"/>
    </xf>
    <xf numFmtId="3" fontId="6" fillId="0" borderId="91" xfId="5" applyNumberFormat="1" applyFont="1" applyBorder="1" applyAlignment="1">
      <alignment horizontal="right"/>
    </xf>
    <xf numFmtId="3" fontId="22" fillId="0" borderId="18" xfId="5" applyNumberFormat="1" applyFont="1" applyBorder="1" applyAlignment="1">
      <alignment horizontal="right" vertical="center"/>
    </xf>
    <xf numFmtId="165" fontId="6" fillId="0" borderId="80" xfId="5" applyNumberFormat="1" applyFont="1" applyFill="1" applyBorder="1" applyAlignment="1">
      <alignment horizontal="right"/>
    </xf>
    <xf numFmtId="3" fontId="6" fillId="0" borderId="19" xfId="5" applyNumberFormat="1" applyFont="1" applyBorder="1" applyAlignment="1">
      <alignment horizontal="right" vertical="center"/>
    </xf>
    <xf numFmtId="3" fontId="33" fillId="0" borderId="86" xfId="5" applyNumberFormat="1" applyFont="1" applyFill="1" applyBorder="1" applyAlignment="1">
      <alignment horizontal="right"/>
    </xf>
    <xf numFmtId="3" fontId="6" fillId="0" borderId="19" xfId="5" applyNumberFormat="1" applyFont="1" applyBorder="1" applyAlignment="1">
      <alignment horizontal="right" indent="1"/>
    </xf>
    <xf numFmtId="3" fontId="7" fillId="0" borderId="18" xfId="5" applyNumberFormat="1" applyFont="1" applyBorder="1" applyAlignment="1">
      <alignment horizontal="left" indent="1"/>
    </xf>
    <xf numFmtId="3" fontId="7" fillId="0" borderId="19" xfId="5" applyNumberFormat="1" applyFont="1" applyBorder="1" applyAlignment="1"/>
    <xf numFmtId="3" fontId="7" fillId="0" borderId="40" xfId="5" applyNumberFormat="1" applyFont="1" applyBorder="1" applyAlignment="1"/>
    <xf numFmtId="3" fontId="6" fillId="0" borderId="118" xfId="5" applyNumberFormat="1" applyFont="1" applyFill="1" applyBorder="1" applyAlignment="1"/>
    <xf numFmtId="3" fontId="6" fillId="0" borderId="95" xfId="5" applyNumberFormat="1" applyFont="1" applyFill="1" applyBorder="1" applyAlignment="1">
      <alignment horizontal="right"/>
    </xf>
    <xf numFmtId="3" fontId="6" fillId="0" borderId="94" xfId="5" applyNumberFormat="1" applyFont="1" applyFill="1" applyBorder="1" applyAlignment="1">
      <alignment horizontal="right"/>
    </xf>
    <xf numFmtId="3" fontId="14" fillId="0" borderId="94" xfId="5" applyNumberFormat="1" applyFont="1" applyFill="1" applyBorder="1" applyAlignment="1">
      <alignment horizontal="right"/>
    </xf>
    <xf numFmtId="165" fontId="6" fillId="0" borderId="82" xfId="5" applyNumberFormat="1" applyFont="1" applyBorder="1" applyAlignment="1"/>
    <xf numFmtId="165" fontId="6" fillId="0" borderId="20" xfId="5" applyNumberFormat="1" applyFont="1" applyBorder="1" applyAlignment="1"/>
    <xf numFmtId="165" fontId="6" fillId="0" borderId="118" xfId="5" applyNumberFormat="1" applyFont="1" applyBorder="1" applyAlignment="1"/>
    <xf numFmtId="165" fontId="6" fillId="0" borderId="5" xfId="5" applyNumberFormat="1" applyFont="1" applyBorder="1" applyAlignment="1">
      <alignment horizontal="right"/>
    </xf>
    <xf numFmtId="3" fontId="6" fillId="0" borderId="97" xfId="5" applyNumberFormat="1" applyFont="1" applyFill="1" applyBorder="1" applyAlignment="1">
      <alignment horizontal="right"/>
    </xf>
    <xf numFmtId="165" fontId="6" fillId="0" borderId="5" xfId="4" applyNumberFormat="1" applyFont="1" applyBorder="1" applyAlignment="1">
      <alignment horizontal="right"/>
    </xf>
    <xf numFmtId="165" fontId="6" fillId="0" borderId="91" xfId="5" applyNumberFormat="1" applyFont="1" applyBorder="1" applyAlignment="1">
      <alignment horizontal="left" indent="1"/>
    </xf>
    <xf numFmtId="2" fontId="6" fillId="0" borderId="123" xfId="5" applyNumberFormat="1" applyFont="1" applyBorder="1" applyAlignment="1">
      <alignment horizontal="right"/>
    </xf>
    <xf numFmtId="165" fontId="6" fillId="0" borderId="93" xfId="5" applyNumberFormat="1" applyFont="1" applyBorder="1" applyAlignment="1">
      <alignment horizontal="right"/>
    </xf>
    <xf numFmtId="165" fontId="6" fillId="0" borderId="101" xfId="5" applyNumberFormat="1" applyFont="1" applyBorder="1" applyAlignment="1"/>
    <xf numFmtId="165" fontId="6" fillId="0" borderId="103" xfId="5" applyNumberFormat="1" applyFont="1" applyBorder="1" applyAlignment="1"/>
    <xf numFmtId="165" fontId="6" fillId="0" borderId="82" xfId="5" applyNumberFormat="1" applyFont="1" applyBorder="1" applyAlignment="1">
      <alignment horizontal="right"/>
    </xf>
    <xf numFmtId="165" fontId="6" fillId="0" borderId="118" xfId="5" applyNumberFormat="1" applyFont="1" applyBorder="1" applyAlignment="1">
      <alignment horizontal="right"/>
    </xf>
    <xf numFmtId="3" fontId="6" fillId="0" borderId="94" xfId="5" applyNumberFormat="1" applyFont="1" applyFill="1" applyBorder="1" applyAlignment="1"/>
    <xf numFmtId="3" fontId="7" fillId="0" borderId="71" xfId="0" applyNumberFormat="1" applyFont="1" applyBorder="1"/>
    <xf numFmtId="171" fontId="6" fillId="0" borderId="2" xfId="0" applyNumberFormat="1" applyFont="1" applyBorder="1"/>
    <xf numFmtId="171" fontId="6" fillId="0" borderId="33" xfId="0" applyNumberFormat="1" applyFont="1" applyBorder="1"/>
    <xf numFmtId="171" fontId="6" fillId="0" borderId="28" xfId="0" applyNumberFormat="1" applyFont="1" applyBorder="1"/>
    <xf numFmtId="171" fontId="6" fillId="0" borderId="5" xfId="0" applyNumberFormat="1" applyFont="1" applyBorder="1"/>
    <xf numFmtId="171" fontId="14" fillId="0" borderId="15" xfId="0" applyNumberFormat="1" applyFont="1" applyBorder="1"/>
    <xf numFmtId="171" fontId="14" fillId="0" borderId="4" xfId="0" applyNumberFormat="1" applyFont="1" applyBorder="1"/>
    <xf numFmtId="171" fontId="14" fillId="0" borderId="14" xfId="0" applyNumberFormat="1" applyFont="1" applyBorder="1"/>
    <xf numFmtId="171" fontId="6" fillId="0" borderId="1" xfId="0" applyNumberFormat="1" applyFont="1" applyBorder="1"/>
    <xf numFmtId="171" fontId="6" fillId="0" borderId="15" xfId="0" applyNumberFormat="1" applyFont="1" applyBorder="1"/>
    <xf numFmtId="171" fontId="6" fillId="0" borderId="108" xfId="0" applyNumberFormat="1" applyFont="1" applyBorder="1"/>
    <xf numFmtId="171" fontId="9" fillId="0" borderId="124" xfId="0" applyNumberFormat="1" applyFont="1" applyBorder="1"/>
    <xf numFmtId="171" fontId="9" fillId="0" borderId="125" xfId="0" applyNumberFormat="1" applyFont="1" applyBorder="1"/>
    <xf numFmtId="171" fontId="9" fillId="0" borderId="4" xfId="0" applyNumberFormat="1" applyFont="1" applyBorder="1"/>
    <xf numFmtId="171" fontId="9" fillId="0" borderId="126" xfId="0" applyNumberFormat="1" applyFont="1" applyBorder="1"/>
    <xf numFmtId="171" fontId="9" fillId="0" borderId="55" xfId="0" applyNumberFormat="1" applyFont="1" applyBorder="1"/>
    <xf numFmtId="171" fontId="9" fillId="0" borderId="59" xfId="0" applyNumberFormat="1" applyFont="1" applyBorder="1"/>
    <xf numFmtId="171" fontId="7" fillId="0" borderId="33" xfId="0" applyNumberFormat="1" applyFont="1" applyBorder="1"/>
    <xf numFmtId="171" fontId="7" fillId="0" borderId="43" xfId="0" applyNumberFormat="1" applyFont="1" applyBorder="1"/>
    <xf numFmtId="171" fontId="7" fillId="0" borderId="28" xfId="0" applyNumberFormat="1" applyFont="1" applyBorder="1"/>
    <xf numFmtId="171" fontId="7" fillId="0" borderId="127" xfId="0" applyNumberFormat="1" applyFont="1" applyBorder="1"/>
    <xf numFmtId="171" fontId="7" fillId="0" borderId="53" xfId="0" applyNumberFormat="1" applyFont="1" applyBorder="1"/>
    <xf numFmtId="171" fontId="14" fillId="0" borderId="85" xfId="0" applyNumberFormat="1" applyFont="1" applyBorder="1"/>
    <xf numFmtId="171" fontId="14" fillId="0" borderId="31" xfId="0" applyNumberFormat="1" applyFont="1" applyBorder="1"/>
    <xf numFmtId="171" fontId="14" fillId="0" borderId="113" xfId="0" applyNumberFormat="1" applyFont="1" applyBorder="1"/>
    <xf numFmtId="3" fontId="6" fillId="0" borderId="41" xfId="0" applyNumberFormat="1" applyFont="1" applyBorder="1"/>
    <xf numFmtId="171" fontId="6" fillId="0" borderId="43" xfId="0" applyNumberFormat="1" applyFont="1" applyBorder="1"/>
    <xf numFmtId="3" fontId="6" fillId="0" borderId="46" xfId="0" applyNumberFormat="1" applyFont="1" applyBorder="1"/>
    <xf numFmtId="171" fontId="6" fillId="0" borderId="128" xfId="0" applyNumberFormat="1" applyFont="1" applyBorder="1"/>
    <xf numFmtId="3" fontId="6" fillId="0" borderId="9" xfId="0" applyNumberFormat="1" applyFont="1" applyBorder="1"/>
    <xf numFmtId="171" fontId="6" fillId="0" borderId="53" xfId="0" applyNumberFormat="1" applyFont="1" applyBorder="1"/>
    <xf numFmtId="171" fontId="7" fillId="0" borderId="128" xfId="0" applyNumberFormat="1" applyFont="1" applyBorder="1"/>
    <xf numFmtId="171" fontId="7" fillId="0" borderId="2" xfId="0" applyNumberFormat="1" applyFont="1" applyBorder="1"/>
    <xf numFmtId="171" fontId="9" fillId="0" borderId="85" xfId="0" applyNumberFormat="1" applyFont="1" applyBorder="1"/>
    <xf numFmtId="171" fontId="9" fillId="0" borderId="15" xfId="0" applyNumberFormat="1" applyFont="1" applyBorder="1"/>
    <xf numFmtId="171" fontId="9" fillId="0" borderId="30" xfId="0" applyNumberFormat="1" applyFont="1" applyBorder="1"/>
    <xf numFmtId="171" fontId="9" fillId="0" borderId="11" xfId="0" applyNumberFormat="1" applyFont="1" applyBorder="1"/>
    <xf numFmtId="171" fontId="9" fillId="0" borderId="14" xfId="0" applyNumberFormat="1" applyFont="1" applyBorder="1"/>
    <xf numFmtId="171" fontId="7" fillId="0" borderId="106" xfId="0" applyNumberFormat="1" applyFont="1" applyBorder="1"/>
    <xf numFmtId="171" fontId="7" fillId="0" borderId="40" xfId="0" applyNumberFormat="1" applyFont="1" applyBorder="1"/>
    <xf numFmtId="171" fontId="7" fillId="0" borderId="108" xfId="0" applyNumberFormat="1" applyFont="1" applyBorder="1"/>
    <xf numFmtId="171" fontId="7" fillId="0" borderId="5" xfId="0" applyNumberFormat="1" applyFont="1" applyBorder="1"/>
    <xf numFmtId="171" fontId="9" fillId="0" borderId="64" xfId="0" applyNumberFormat="1" applyFont="1" applyBorder="1"/>
    <xf numFmtId="171" fontId="6" fillId="0" borderId="58" xfId="0" applyNumberFormat="1" applyFont="1" applyBorder="1"/>
    <xf numFmtId="0" fontId="45" fillId="0" borderId="0" xfId="0" applyFont="1"/>
    <xf numFmtId="0" fontId="2" fillId="0" borderId="0" xfId="0" applyFont="1"/>
    <xf numFmtId="165" fontId="6" fillId="0" borderId="66" xfId="0" applyNumberFormat="1" applyFont="1" applyBorder="1"/>
    <xf numFmtId="165" fontId="14" fillId="0" borderId="112" xfId="0" applyNumberFormat="1" applyFont="1" applyBorder="1"/>
    <xf numFmtId="3" fontId="9" fillId="0" borderId="129" xfId="0" applyNumberFormat="1" applyFont="1" applyBorder="1"/>
    <xf numFmtId="165" fontId="14" fillId="0" borderId="111" xfId="0" applyNumberFormat="1" applyFont="1" applyBorder="1"/>
    <xf numFmtId="3" fontId="14" fillId="0" borderId="63" xfId="0" applyNumberFormat="1" applyFont="1" applyBorder="1"/>
    <xf numFmtId="165" fontId="7" fillId="0" borderId="82" xfId="5" applyNumberFormat="1" applyFont="1" applyFill="1" applyBorder="1" applyAlignment="1">
      <alignment horizontal="right"/>
    </xf>
    <xf numFmtId="3" fontId="14" fillId="0" borderId="33" xfId="0" applyNumberFormat="1" applyFont="1" applyBorder="1"/>
    <xf numFmtId="171" fontId="14" fillId="0" borderId="2" xfId="0" applyNumberFormat="1" applyFont="1" applyBorder="1"/>
    <xf numFmtId="171" fontId="14" fillId="0" borderId="128" xfId="0" applyNumberFormat="1" applyFont="1" applyBorder="1"/>
    <xf numFmtId="171" fontId="14" fillId="0" borderId="52" xfId="0" applyNumberFormat="1" applyFont="1" applyBorder="1"/>
    <xf numFmtId="3" fontId="7" fillId="0" borderId="130" xfId="5" applyNumberFormat="1" applyFont="1" applyFill="1" applyBorder="1" applyAlignment="1">
      <alignment horizontal="left" indent="1"/>
    </xf>
    <xf numFmtId="3" fontId="7" fillId="0" borderId="36" xfId="5" applyNumberFormat="1" applyFont="1" applyFill="1" applyBorder="1" applyAlignment="1">
      <alignment horizontal="right"/>
    </xf>
    <xf numFmtId="3" fontId="7" fillId="0" borderId="131" xfId="5" applyNumberFormat="1" applyFont="1" applyFill="1" applyBorder="1" applyAlignment="1">
      <alignment horizontal="right"/>
    </xf>
    <xf numFmtId="3" fontId="7" fillId="0" borderId="95" xfId="5" applyNumberFormat="1" applyFont="1" applyBorder="1" applyAlignment="1">
      <alignment horizontal="right" indent="1"/>
    </xf>
    <xf numFmtId="3" fontId="9" fillId="0" borderId="86" xfId="5" applyNumberFormat="1" applyFont="1" applyBorder="1" applyAlignment="1"/>
    <xf numFmtId="3" fontId="7" fillId="0" borderId="94" xfId="5" applyNumberFormat="1" applyFont="1" applyBorder="1" applyAlignment="1">
      <alignment horizontal="right" indent="1"/>
    </xf>
    <xf numFmtId="3" fontId="6" fillId="0" borderId="85" xfId="5" applyNumberFormat="1" applyFont="1" applyFill="1" applyBorder="1" applyAlignment="1"/>
    <xf numFmtId="3" fontId="6" fillId="0" borderId="31" xfId="5" applyNumberFormat="1" applyFont="1" applyBorder="1" applyAlignment="1"/>
    <xf numFmtId="3" fontId="6" fillId="0" borderId="113" xfId="5" applyNumberFormat="1" applyFont="1" applyBorder="1" applyAlignment="1"/>
    <xf numFmtId="3" fontId="4" fillId="0" borderId="91" xfId="4" applyNumberFormat="1" applyFont="1" applyFill="1" applyBorder="1" applyAlignment="1">
      <alignment horizontal="right"/>
    </xf>
    <xf numFmtId="3" fontId="4" fillId="0" borderId="18" xfId="4" applyNumberFormat="1" applyFont="1" applyFill="1" applyBorder="1" applyAlignment="1">
      <alignment horizontal="right"/>
    </xf>
    <xf numFmtId="3" fontId="4" fillId="0" borderId="19" xfId="4" applyNumberFormat="1" applyFont="1" applyFill="1" applyBorder="1" applyAlignment="1">
      <alignment horizontal="right"/>
    </xf>
    <xf numFmtId="3" fontId="7" fillId="0" borderId="113" xfId="5" applyNumberFormat="1" applyFont="1" applyBorder="1" applyAlignment="1"/>
    <xf numFmtId="3" fontId="7" fillId="0" borderId="91" xfId="5" applyNumberFormat="1" applyFont="1" applyBorder="1" applyAlignment="1"/>
    <xf numFmtId="3" fontId="44" fillId="0" borderId="18" xfId="5" applyNumberFormat="1" applyFont="1" applyBorder="1" applyAlignment="1">
      <alignment horizontal="right" vertical="center"/>
    </xf>
    <xf numFmtId="3" fontId="44" fillId="0" borderId="18" xfId="5" applyNumberFormat="1" applyFont="1" applyBorder="1" applyAlignment="1">
      <alignment horizontal="right"/>
    </xf>
    <xf numFmtId="171" fontId="14" fillId="0" borderId="61" xfId="0" applyNumberFormat="1" applyFont="1" applyBorder="1"/>
    <xf numFmtId="171" fontId="14" fillId="0" borderId="107" xfId="0" applyNumberFormat="1" applyFont="1" applyBorder="1"/>
    <xf numFmtId="3" fontId="14" fillId="0" borderId="11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1" xfId="4" applyFont="1" applyBorder="1" applyAlignment="1">
      <alignment horizontal="center" vertical="center" wrapText="1"/>
    </xf>
    <xf numFmtId="0" fontId="14" fillId="0" borderId="70" xfId="0" applyFont="1" applyBorder="1"/>
    <xf numFmtId="171" fontId="14" fillId="0" borderId="57" xfId="0" applyNumberFormat="1" applyFont="1" applyBorder="1"/>
    <xf numFmtId="0" fontId="14" fillId="0" borderId="61" xfId="0" applyFont="1" applyBorder="1"/>
    <xf numFmtId="0" fontId="14" fillId="0" borderId="109" xfId="0" applyFont="1" applyBorder="1"/>
    <xf numFmtId="0" fontId="14" fillId="0" borderId="57" xfId="0" applyFont="1" applyBorder="1"/>
    <xf numFmtId="0" fontId="14" fillId="0" borderId="132" xfId="0" applyFont="1" applyBorder="1"/>
    <xf numFmtId="3" fontId="14" fillId="0" borderId="61" xfId="0" applyNumberFormat="1" applyFont="1" applyBorder="1"/>
    <xf numFmtId="0" fontId="14" fillId="0" borderId="111" xfId="0" applyFont="1" applyBorder="1"/>
    <xf numFmtId="0" fontId="7" fillId="0" borderId="6" xfId="0" applyFont="1" applyBorder="1"/>
    <xf numFmtId="171" fontId="7" fillId="0" borderId="8" xfId="0" applyNumberFormat="1" applyFont="1" applyBorder="1"/>
    <xf numFmtId="0" fontId="7" fillId="0" borderId="22" xfId="0" applyFont="1" applyBorder="1"/>
    <xf numFmtId="3" fontId="7" fillId="0" borderId="11" xfId="0" applyNumberFormat="1" applyFont="1" applyBorder="1"/>
    <xf numFmtId="171" fontId="7" fillId="0" borderId="11" xfId="0" applyNumberFormat="1" applyFont="1" applyBorder="1"/>
    <xf numFmtId="171" fontId="7" fillId="0" borderId="17" xfId="0" applyNumberFormat="1" applyFont="1" applyBorder="1"/>
    <xf numFmtId="0" fontId="1" fillId="0" borderId="6" xfId="0" applyFont="1" applyBorder="1"/>
    <xf numFmtId="0" fontId="27" fillId="0" borderId="22" xfId="0" applyFont="1" applyBorder="1"/>
    <xf numFmtId="0" fontId="1" fillId="0" borderId="1" xfId="0" applyFont="1" applyBorder="1"/>
    <xf numFmtId="0" fontId="16" fillId="0" borderId="2" xfId="0" applyFont="1" applyBorder="1"/>
    <xf numFmtId="0" fontId="27" fillId="0" borderId="3" xfId="0" applyFont="1" applyBorder="1"/>
    <xf numFmtId="0" fontId="16" fillId="0" borderId="10" xfId="0" applyFont="1" applyBorder="1"/>
    <xf numFmtId="3" fontId="14" fillId="0" borderId="57" xfId="5" applyNumberFormat="1" applyFont="1" applyFill="1" applyBorder="1" applyAlignment="1">
      <alignment horizontal="right"/>
    </xf>
    <xf numFmtId="3" fontId="14" fillId="0" borderId="62" xfId="5" applyNumberFormat="1" applyFont="1" applyFill="1" applyBorder="1" applyAlignment="1">
      <alignment horizontal="right"/>
    </xf>
    <xf numFmtId="3" fontId="14" fillId="0" borderId="63" xfId="5" applyNumberFormat="1" applyFont="1" applyFill="1" applyBorder="1" applyAlignment="1">
      <alignment horizontal="right"/>
    </xf>
    <xf numFmtId="3" fontId="43" fillId="0" borderId="85" xfId="0" applyNumberFormat="1" applyFont="1" applyBorder="1"/>
    <xf numFmtId="3" fontId="43" fillId="0" borderId="31" xfId="0" applyNumberFormat="1" applyFont="1" applyBorder="1"/>
    <xf numFmtId="3" fontId="43" fillId="0" borderId="31" xfId="0" applyNumberFormat="1" applyFont="1" applyFill="1" applyBorder="1"/>
    <xf numFmtId="3" fontId="43" fillId="0" borderId="113" xfId="0" applyNumberFormat="1" applyFont="1" applyBorder="1"/>
    <xf numFmtId="3" fontId="14" fillId="0" borderId="132" xfId="5" applyNumberFormat="1" applyFont="1" applyFill="1" applyBorder="1" applyAlignment="1">
      <alignment horizontal="right"/>
    </xf>
    <xf numFmtId="3" fontId="14" fillId="0" borderId="133" xfId="5" applyNumberFormat="1" applyFont="1" applyFill="1" applyBorder="1" applyAlignment="1">
      <alignment horizontal="right"/>
    </xf>
    <xf numFmtId="0" fontId="27" fillId="0" borderId="0" xfId="0" applyFont="1"/>
    <xf numFmtId="0" fontId="14" fillId="0" borderId="0" xfId="4" applyFont="1" applyAlignment="1">
      <alignment horizontal="left" vertical="center"/>
    </xf>
    <xf numFmtId="3" fontId="46" fillId="4" borderId="112" xfId="5" applyNumberFormat="1" applyFont="1" applyFill="1" applyBorder="1" applyAlignment="1">
      <alignment horizontal="right"/>
    </xf>
    <xf numFmtId="0" fontId="25" fillId="0" borderId="0" xfId="4" applyFont="1" applyAlignment="1">
      <alignment horizontal="left"/>
    </xf>
    <xf numFmtId="0" fontId="22" fillId="0" borderId="0" xfId="4" applyFont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2" fillId="0" borderId="6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29" xfId="4" applyFont="1" applyBorder="1" applyAlignment="1">
      <alignment horizontal="center" vertical="center"/>
    </xf>
    <xf numFmtId="0" fontId="2" fillId="0" borderId="5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</cellXfs>
  <cellStyles count="7">
    <cellStyle name="čárky" xfId="1" builtinId="3"/>
    <cellStyle name="čárky 2" xfId="2"/>
    <cellStyle name="čárky 3" xfId="3"/>
    <cellStyle name="normální" xfId="0" builtinId="0"/>
    <cellStyle name="normální_tab.3" xfId="4"/>
    <cellStyle name="normální_zákl.ukazatele95" xfId="5"/>
    <cellStyle name="normální_zákl.ukazatele95_ZPP 2011 - tab 12 13 14__v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"/>
  <sheetViews>
    <sheetView topLeftCell="A22" workbookViewId="0">
      <selection activeCell="F48" sqref="F48"/>
    </sheetView>
  </sheetViews>
  <sheetFormatPr defaultRowHeight="12.75"/>
  <cols>
    <col min="1" max="1" width="5.42578125" customWidth="1"/>
    <col min="2" max="2" width="7.42578125" customWidth="1"/>
    <col min="3" max="3" width="53.5703125" customWidth="1"/>
    <col min="4" max="4" width="8.28515625" customWidth="1"/>
    <col min="5" max="6" width="9.5703125" customWidth="1"/>
    <col min="7" max="7" width="11.42578125" customWidth="1"/>
    <col min="8" max="8" width="9.85546875" customWidth="1"/>
  </cols>
  <sheetData>
    <row r="1" spans="1:16" ht="13.5" thickTop="1">
      <c r="A1" s="110" t="s">
        <v>7</v>
      </c>
      <c r="B1" s="110" t="s">
        <v>172</v>
      </c>
      <c r="C1" s="110" t="s">
        <v>9</v>
      </c>
      <c r="D1" s="110" t="s">
        <v>173</v>
      </c>
      <c r="E1" s="109" t="s">
        <v>174</v>
      </c>
      <c r="F1" s="110" t="s">
        <v>174</v>
      </c>
      <c r="G1" s="111" t="s">
        <v>8</v>
      </c>
      <c r="H1" s="110" t="s">
        <v>174</v>
      </c>
      <c r="I1" s="112" t="s">
        <v>8</v>
      </c>
    </row>
    <row r="2" spans="1:16" ht="13.5" thickBot="1">
      <c r="A2" s="190"/>
      <c r="B2" s="190" t="s">
        <v>175</v>
      </c>
      <c r="C2" s="190"/>
      <c r="D2" s="190" t="s">
        <v>176</v>
      </c>
      <c r="E2" s="115">
        <v>2011</v>
      </c>
      <c r="F2" s="116">
        <v>2011</v>
      </c>
      <c r="G2" s="118" t="s">
        <v>177</v>
      </c>
      <c r="H2" s="116">
        <v>2010</v>
      </c>
      <c r="I2" s="118"/>
    </row>
    <row r="3" spans="1:16" ht="37.5" thickTop="1" thickBot="1">
      <c r="A3" s="116"/>
      <c r="B3" s="116"/>
      <c r="C3" s="116"/>
      <c r="D3" s="210"/>
      <c r="E3" s="211" t="s">
        <v>52</v>
      </c>
      <c r="F3" s="212" t="s">
        <v>71</v>
      </c>
      <c r="G3" s="213" t="s">
        <v>233</v>
      </c>
      <c r="H3" s="212" t="s">
        <v>71</v>
      </c>
      <c r="I3" s="214" t="s">
        <v>234</v>
      </c>
    </row>
    <row r="4" spans="1:16" ht="14.25" thickTop="1" thickBot="1">
      <c r="A4" s="215"/>
      <c r="B4" s="215"/>
      <c r="C4" s="215"/>
      <c r="D4" s="215"/>
      <c r="E4" s="254"/>
      <c r="F4" s="220"/>
      <c r="G4" s="220"/>
      <c r="H4" s="220"/>
      <c r="I4" s="255"/>
    </row>
    <row r="5" spans="1:16" ht="13.5" thickTop="1">
      <c r="A5" s="110" t="s">
        <v>1</v>
      </c>
      <c r="B5" s="110"/>
      <c r="C5" s="169" t="s">
        <v>239</v>
      </c>
      <c r="D5" s="105" t="s">
        <v>0</v>
      </c>
      <c r="E5" s="256">
        <f>SUM(E8:E16)</f>
        <v>462240</v>
      </c>
      <c r="F5" s="257">
        <f>SUM(F8:F16)</f>
        <v>560937</v>
      </c>
      <c r="G5" s="884">
        <f>F5/E5*100</f>
        <v>121.35189511941849</v>
      </c>
      <c r="H5" s="257">
        <f>SUM(H8:H16)</f>
        <v>425944</v>
      </c>
      <c r="I5" s="887">
        <f>F5/H5*100</f>
        <v>131.69266382435251</v>
      </c>
    </row>
    <row r="6" spans="1:16" ht="13.5" thickBot="1">
      <c r="A6" s="116"/>
      <c r="B6" s="116"/>
      <c r="C6" s="233" t="s">
        <v>185</v>
      </c>
      <c r="D6" s="253"/>
      <c r="E6" s="582"/>
      <c r="F6" s="583"/>
      <c r="G6" s="583"/>
      <c r="H6" s="583"/>
      <c r="I6" s="584"/>
    </row>
    <row r="7" spans="1:16" ht="13.5" thickTop="1">
      <c r="A7" s="215"/>
      <c r="B7" s="191"/>
      <c r="C7" s="41"/>
      <c r="D7" s="216"/>
      <c r="E7" s="585"/>
      <c r="F7" s="586"/>
      <c r="G7" s="587"/>
      <c r="H7" s="586"/>
      <c r="I7" s="588"/>
    </row>
    <row r="8" spans="1:16">
      <c r="A8" s="190"/>
      <c r="B8" s="221">
        <v>111</v>
      </c>
      <c r="C8" s="222" t="s">
        <v>63</v>
      </c>
      <c r="D8" s="223" t="s">
        <v>0</v>
      </c>
      <c r="E8" s="618">
        <v>380000</v>
      </c>
      <c r="F8" s="250">
        <v>460103</v>
      </c>
      <c r="G8" s="808">
        <f t="shared" ref="G8:G15" si="0">F8/E8*100</f>
        <v>121.07973684210526</v>
      </c>
      <c r="H8" s="250">
        <v>352214</v>
      </c>
      <c r="I8" s="809">
        <f t="shared" ref="I8:I15" si="1">F8/H8*100</f>
        <v>130.63166143310602</v>
      </c>
    </row>
    <row r="9" spans="1:16">
      <c r="A9" s="190"/>
      <c r="B9" s="221">
        <v>201</v>
      </c>
      <c r="C9" s="224" t="s">
        <v>64</v>
      </c>
      <c r="D9" s="223" t="s">
        <v>0</v>
      </c>
      <c r="E9" s="618">
        <v>15300</v>
      </c>
      <c r="F9" s="250">
        <v>13884</v>
      </c>
      <c r="G9" s="808">
        <f t="shared" si="0"/>
        <v>90.745098039215691</v>
      </c>
      <c r="H9" s="250">
        <v>11978</v>
      </c>
      <c r="I9" s="809">
        <f t="shared" si="1"/>
        <v>115.91250626147938</v>
      </c>
    </row>
    <row r="10" spans="1:16">
      <c r="A10" s="190"/>
      <c r="B10" s="247">
        <v>205</v>
      </c>
      <c r="C10" s="248" t="s">
        <v>157</v>
      </c>
      <c r="D10" s="249" t="s">
        <v>0</v>
      </c>
      <c r="E10" s="618">
        <v>16140</v>
      </c>
      <c r="F10" s="250">
        <v>20402</v>
      </c>
      <c r="G10" s="808">
        <f t="shared" si="0"/>
        <v>126.40644361833952</v>
      </c>
      <c r="H10" s="250">
        <v>13480</v>
      </c>
      <c r="I10" s="809">
        <f t="shared" si="1"/>
        <v>151.35014836795253</v>
      </c>
      <c r="P10" s="302"/>
    </row>
    <row r="11" spans="1:16">
      <c r="A11" s="190"/>
      <c r="B11" s="221">
        <v>207</v>
      </c>
      <c r="C11" s="222" t="s">
        <v>65</v>
      </c>
      <c r="D11" s="223" t="s">
        <v>0</v>
      </c>
      <c r="E11" s="618">
        <v>24200</v>
      </c>
      <c r="F11" s="250">
        <v>29382</v>
      </c>
      <c r="G11" s="808">
        <f t="shared" si="0"/>
        <v>121.41322314049587</v>
      </c>
      <c r="H11" s="250">
        <v>26075</v>
      </c>
      <c r="I11" s="809">
        <f t="shared" si="1"/>
        <v>112.68264621284756</v>
      </c>
    </row>
    <row r="12" spans="1:16">
      <c r="A12" s="190"/>
      <c r="B12" s="221">
        <v>209</v>
      </c>
      <c r="C12" s="222" t="s">
        <v>159</v>
      </c>
      <c r="D12" s="223" t="s">
        <v>0</v>
      </c>
      <c r="E12" s="618">
        <v>2300</v>
      </c>
      <c r="F12" s="250">
        <v>3762</v>
      </c>
      <c r="G12" s="808">
        <f t="shared" si="0"/>
        <v>163.56521739130434</v>
      </c>
      <c r="H12" s="250">
        <v>1639</v>
      </c>
      <c r="I12" s="809">
        <f t="shared" si="1"/>
        <v>229.53020134228188</v>
      </c>
    </row>
    <row r="13" spans="1:16">
      <c r="A13" s="190"/>
      <c r="B13" s="221">
        <v>211</v>
      </c>
      <c r="C13" s="222" t="s">
        <v>67</v>
      </c>
      <c r="D13" s="223" t="s">
        <v>0</v>
      </c>
      <c r="E13" s="618">
        <v>15600</v>
      </c>
      <c r="F13" s="250">
        <v>24381</v>
      </c>
      <c r="G13" s="808">
        <f t="shared" si="0"/>
        <v>156.28846153846155</v>
      </c>
      <c r="H13" s="250">
        <v>11582</v>
      </c>
      <c r="I13" s="809">
        <f t="shared" si="1"/>
        <v>210.50768433776548</v>
      </c>
    </row>
    <row r="14" spans="1:16">
      <c r="A14" s="190"/>
      <c r="B14" s="221">
        <v>213</v>
      </c>
      <c r="C14" s="225" t="s">
        <v>68</v>
      </c>
      <c r="D14" s="223" t="s">
        <v>0</v>
      </c>
      <c r="E14" s="618">
        <v>4900</v>
      </c>
      <c r="F14" s="250">
        <v>4246</v>
      </c>
      <c r="G14" s="808">
        <f t="shared" si="0"/>
        <v>86.65306122448979</v>
      </c>
      <c r="H14" s="250">
        <v>3339</v>
      </c>
      <c r="I14" s="809">
        <f t="shared" si="1"/>
        <v>127.16382150344414</v>
      </c>
    </row>
    <row r="15" spans="1:16">
      <c r="A15" s="190"/>
      <c r="B15" s="221">
        <v>217</v>
      </c>
      <c r="C15" s="222" t="s">
        <v>160</v>
      </c>
      <c r="D15" s="223" t="s">
        <v>0</v>
      </c>
      <c r="E15" s="618">
        <v>3600</v>
      </c>
      <c r="F15" s="250">
        <v>4777</v>
      </c>
      <c r="G15" s="808">
        <f t="shared" si="0"/>
        <v>132.69444444444446</v>
      </c>
      <c r="H15" s="250">
        <v>5637</v>
      </c>
      <c r="I15" s="809">
        <f t="shared" si="1"/>
        <v>84.74365797409969</v>
      </c>
    </row>
    <row r="16" spans="1:16" ht="13.5" thickBot="1">
      <c r="A16" s="116"/>
      <c r="B16" s="226">
        <v>228</v>
      </c>
      <c r="C16" s="218" t="s">
        <v>78</v>
      </c>
      <c r="D16" s="227" t="s">
        <v>0</v>
      </c>
      <c r="E16" s="619">
        <v>200</v>
      </c>
      <c r="F16" s="594">
        <v>0</v>
      </c>
      <c r="G16" s="589"/>
      <c r="H16" s="594">
        <v>0</v>
      </c>
      <c r="I16" s="590"/>
    </row>
    <row r="17" spans="1:9" ht="14.25" thickTop="1" thickBot="1">
      <c r="A17" s="190"/>
      <c r="B17" s="191"/>
      <c r="C17" s="41"/>
      <c r="D17" s="216"/>
      <c r="E17" s="585"/>
      <c r="F17" s="586"/>
      <c r="G17" s="586"/>
      <c r="H17" s="586"/>
      <c r="I17" s="588"/>
    </row>
    <row r="18" spans="1:9" ht="13.5" thickTop="1">
      <c r="A18" s="110" t="s">
        <v>3</v>
      </c>
      <c r="B18" s="109"/>
      <c r="C18" s="169" t="s">
        <v>178</v>
      </c>
      <c r="D18" s="112" t="s">
        <v>179</v>
      </c>
      <c r="E18" s="256">
        <f>SUM(E21:E29)</f>
        <v>74803</v>
      </c>
      <c r="F18" s="257">
        <f>SUM(F21:F29)</f>
        <v>77622</v>
      </c>
      <c r="G18" s="884">
        <f>F18/E18*100</f>
        <v>103.7685654318677</v>
      </c>
      <c r="H18" s="257">
        <f>SUM(H21:H29)</f>
        <v>67319</v>
      </c>
      <c r="I18" s="887">
        <f>F18/H18*100</f>
        <v>115.30474308887536</v>
      </c>
    </row>
    <row r="19" spans="1:9" ht="13.5" thickBot="1">
      <c r="A19" s="116"/>
      <c r="B19" s="115"/>
      <c r="C19" s="233" t="s">
        <v>2</v>
      </c>
      <c r="D19" s="118"/>
      <c r="E19" s="591"/>
      <c r="F19" s="592"/>
      <c r="G19" s="913"/>
      <c r="H19" s="925"/>
      <c r="I19" s="922"/>
    </row>
    <row r="20" spans="1:9" ht="13.5" thickTop="1">
      <c r="A20" s="215"/>
      <c r="B20" s="230"/>
      <c r="C20" s="41"/>
      <c r="D20" s="260"/>
      <c r="E20" s="593"/>
      <c r="F20" s="577"/>
      <c r="G20" s="914"/>
      <c r="H20" s="598"/>
      <c r="I20" s="926"/>
    </row>
    <row r="21" spans="1:9">
      <c r="A21" s="190"/>
      <c r="B21" s="221">
        <v>111</v>
      </c>
      <c r="C21" s="222" t="s">
        <v>63</v>
      </c>
      <c r="D21" s="223" t="s">
        <v>179</v>
      </c>
      <c r="E21" s="618">
        <v>62400</v>
      </c>
      <c r="F21" s="250">
        <v>64896</v>
      </c>
      <c r="G21" s="808">
        <f t="shared" ref="G21:G28" si="2">F21/E21*100</f>
        <v>104</v>
      </c>
      <c r="H21" s="250">
        <v>55926</v>
      </c>
      <c r="I21" s="809">
        <f t="shared" ref="I21:I28" si="3">F21/H21*100</f>
        <v>116.03905160390515</v>
      </c>
    </row>
    <row r="22" spans="1:9">
      <c r="A22" s="190"/>
      <c r="B22" s="221">
        <v>201</v>
      </c>
      <c r="C22" s="224" t="s">
        <v>64</v>
      </c>
      <c r="D22" s="223" t="s">
        <v>179</v>
      </c>
      <c r="E22" s="618">
        <v>2300</v>
      </c>
      <c r="F22" s="250">
        <v>2286</v>
      </c>
      <c r="G22" s="808">
        <f t="shared" si="2"/>
        <v>99.391304347826079</v>
      </c>
      <c r="H22" s="250">
        <v>1882</v>
      </c>
      <c r="I22" s="809">
        <f t="shared" si="3"/>
        <v>121.46652497343251</v>
      </c>
    </row>
    <row r="23" spans="1:9">
      <c r="A23" s="190"/>
      <c r="B23" s="247">
        <v>205</v>
      </c>
      <c r="C23" s="248" t="s">
        <v>157</v>
      </c>
      <c r="D23" s="249" t="s">
        <v>179</v>
      </c>
      <c r="E23" s="251">
        <v>1628</v>
      </c>
      <c r="F23" s="251">
        <v>1360</v>
      </c>
      <c r="G23" s="808">
        <f t="shared" si="2"/>
        <v>83.538083538083541</v>
      </c>
      <c r="H23" s="251">
        <v>1016</v>
      </c>
      <c r="I23" s="809">
        <f t="shared" si="3"/>
        <v>133.85826771653544</v>
      </c>
    </row>
    <row r="24" spans="1:9">
      <c r="A24" s="190"/>
      <c r="B24" s="221">
        <v>207</v>
      </c>
      <c r="C24" s="222" t="s">
        <v>65</v>
      </c>
      <c r="D24" s="223" t="s">
        <v>179</v>
      </c>
      <c r="E24" s="618">
        <v>1867</v>
      </c>
      <c r="F24" s="250">
        <v>2279</v>
      </c>
      <c r="G24" s="808">
        <f t="shared" si="2"/>
        <v>122.06748794858061</v>
      </c>
      <c r="H24" s="250">
        <v>2758</v>
      </c>
      <c r="I24" s="809">
        <f t="shared" si="3"/>
        <v>82.632342277012327</v>
      </c>
    </row>
    <row r="25" spans="1:9">
      <c r="A25" s="190"/>
      <c r="B25" s="221">
        <v>209</v>
      </c>
      <c r="C25" s="222" t="s">
        <v>159</v>
      </c>
      <c r="D25" s="223" t="s">
        <v>179</v>
      </c>
      <c r="E25" s="618">
        <v>550</v>
      </c>
      <c r="F25" s="250">
        <v>591</v>
      </c>
      <c r="G25" s="808">
        <f t="shared" si="2"/>
        <v>107.45454545454545</v>
      </c>
      <c r="H25" s="250">
        <v>463</v>
      </c>
      <c r="I25" s="809">
        <f t="shared" si="3"/>
        <v>127.64578833693305</v>
      </c>
    </row>
    <row r="26" spans="1:9">
      <c r="A26" s="190"/>
      <c r="B26" s="221">
        <v>211</v>
      </c>
      <c r="C26" s="222" t="s">
        <v>67</v>
      </c>
      <c r="D26" s="223" t="s">
        <v>179</v>
      </c>
      <c r="E26" s="618">
        <v>4100</v>
      </c>
      <c r="F26" s="250">
        <v>3937</v>
      </c>
      <c r="G26" s="808">
        <f t="shared" si="2"/>
        <v>96.024390243902431</v>
      </c>
      <c r="H26" s="250">
        <v>3238</v>
      </c>
      <c r="I26" s="809">
        <f t="shared" si="3"/>
        <v>121.58739962940086</v>
      </c>
    </row>
    <row r="27" spans="1:9">
      <c r="A27" s="190"/>
      <c r="B27" s="221">
        <v>213</v>
      </c>
      <c r="C27" s="225" t="s">
        <v>68</v>
      </c>
      <c r="D27" s="223" t="s">
        <v>179</v>
      </c>
      <c r="E27" s="618">
        <v>800</v>
      </c>
      <c r="F27" s="250">
        <v>964</v>
      </c>
      <c r="G27" s="808">
        <f t="shared" si="2"/>
        <v>120.5</v>
      </c>
      <c r="H27" s="250">
        <v>868</v>
      </c>
      <c r="I27" s="809">
        <f t="shared" si="3"/>
        <v>111.05990783410138</v>
      </c>
    </row>
    <row r="28" spans="1:9">
      <c r="A28" s="190"/>
      <c r="B28" s="221">
        <v>217</v>
      </c>
      <c r="C28" s="222" t="s">
        <v>160</v>
      </c>
      <c r="D28" s="223" t="s">
        <v>179</v>
      </c>
      <c r="E28" s="618">
        <v>1133</v>
      </c>
      <c r="F28" s="250">
        <v>1309</v>
      </c>
      <c r="G28" s="808">
        <f t="shared" si="2"/>
        <v>115.53398058252426</v>
      </c>
      <c r="H28" s="250">
        <v>1168</v>
      </c>
      <c r="I28" s="809">
        <f t="shared" si="3"/>
        <v>112.07191780821917</v>
      </c>
    </row>
    <row r="29" spans="1:9" ht="13.5" thickBot="1">
      <c r="A29" s="116"/>
      <c r="B29" s="226">
        <v>228</v>
      </c>
      <c r="C29" s="218" t="s">
        <v>78</v>
      </c>
      <c r="D29" s="229" t="s">
        <v>179</v>
      </c>
      <c r="E29" s="619">
        <v>25</v>
      </c>
      <c r="F29" s="594">
        <v>0</v>
      </c>
      <c r="G29" s="891"/>
      <c r="H29" s="594">
        <v>0</v>
      </c>
      <c r="I29" s="888"/>
    </row>
    <row r="30" spans="1:9" ht="14.25" thickTop="1" thickBot="1">
      <c r="A30" s="117"/>
      <c r="B30" s="117"/>
      <c r="C30" s="269"/>
      <c r="D30" s="270"/>
      <c r="E30" s="236"/>
      <c r="F30" s="236"/>
      <c r="G30" s="915"/>
      <c r="H30" s="236"/>
      <c r="I30" s="271"/>
    </row>
    <row r="31" spans="1:9" ht="13.5" thickTop="1">
      <c r="A31" s="110" t="s">
        <v>7</v>
      </c>
      <c r="B31" s="110" t="s">
        <v>172</v>
      </c>
      <c r="C31" s="169" t="s">
        <v>9</v>
      </c>
      <c r="D31" s="105" t="s">
        <v>173</v>
      </c>
      <c r="E31" s="109" t="s">
        <v>174</v>
      </c>
      <c r="F31" s="110" t="s">
        <v>174</v>
      </c>
      <c r="G31" s="916" t="s">
        <v>8</v>
      </c>
      <c r="H31" s="110" t="s">
        <v>174</v>
      </c>
      <c r="I31" s="112" t="s">
        <v>8</v>
      </c>
    </row>
    <row r="32" spans="1:9" ht="13.5" thickBot="1">
      <c r="A32" s="190"/>
      <c r="B32" s="190" t="s">
        <v>175</v>
      </c>
      <c r="C32" s="41"/>
      <c r="D32" s="107" t="s">
        <v>176</v>
      </c>
      <c r="E32" s="115">
        <v>2011</v>
      </c>
      <c r="F32" s="116">
        <v>2011</v>
      </c>
      <c r="G32" s="917" t="s">
        <v>177</v>
      </c>
      <c r="H32" s="116">
        <v>2010</v>
      </c>
      <c r="I32" s="118"/>
    </row>
    <row r="33" spans="1:9" ht="37.5" thickTop="1" thickBot="1">
      <c r="A33" s="116"/>
      <c r="B33" s="116"/>
      <c r="C33" s="233"/>
      <c r="D33" s="113"/>
      <c r="E33" s="211" t="s">
        <v>52</v>
      </c>
      <c r="F33" s="212" t="s">
        <v>71</v>
      </c>
      <c r="G33" s="918" t="s">
        <v>233</v>
      </c>
      <c r="H33" s="212" t="s">
        <v>71</v>
      </c>
      <c r="I33" s="214" t="s">
        <v>234</v>
      </c>
    </row>
    <row r="34" spans="1:9" ht="14.25" thickTop="1" thickBot="1">
      <c r="A34" s="261"/>
      <c r="B34" s="262"/>
      <c r="C34" s="261"/>
      <c r="D34" s="263"/>
      <c r="E34" s="264"/>
      <c r="F34" s="265"/>
      <c r="G34" s="919"/>
      <c r="H34" s="265"/>
      <c r="I34" s="266"/>
    </row>
    <row r="35" spans="1:9" ht="13.5" thickTop="1">
      <c r="A35" s="110" t="s">
        <v>180</v>
      </c>
      <c r="B35" s="109"/>
      <c r="C35" s="169" t="s">
        <v>181</v>
      </c>
      <c r="D35" s="112" t="s">
        <v>182</v>
      </c>
      <c r="E35" s="256">
        <f>ROUND(E5/E18*1000,0)</f>
        <v>6179</v>
      </c>
      <c r="F35" s="257">
        <f>ROUND(F5/F18*1000,0)</f>
        <v>7227</v>
      </c>
      <c r="G35" s="884">
        <f>F35/E35*100</f>
        <v>116.9606732480984</v>
      </c>
      <c r="H35" s="257">
        <f>ROUND(H5/H18*1000,0)</f>
        <v>6327</v>
      </c>
      <c r="I35" s="887">
        <f>F35/H35*100</f>
        <v>114.22475106685633</v>
      </c>
    </row>
    <row r="36" spans="1:9" ht="13.5" thickBot="1">
      <c r="A36" s="210"/>
      <c r="B36" s="234"/>
      <c r="C36" s="233" t="s">
        <v>2</v>
      </c>
      <c r="D36" s="237"/>
      <c r="E36" s="259"/>
      <c r="F36" s="235"/>
      <c r="G36" s="913"/>
      <c r="H36" s="921"/>
      <c r="I36" s="922"/>
    </row>
    <row r="37" spans="1:9" ht="13.5" thickTop="1">
      <c r="A37" s="232"/>
      <c r="B37" s="232"/>
      <c r="C37" s="268"/>
      <c r="D37" s="232"/>
      <c r="E37" s="258"/>
      <c r="F37" s="217"/>
      <c r="G37" s="920"/>
      <c r="H37" s="923"/>
      <c r="I37" s="924"/>
    </row>
    <row r="38" spans="1:9">
      <c r="A38" s="191"/>
      <c r="B38" s="191">
        <v>111</v>
      </c>
      <c r="C38" s="224" t="s">
        <v>63</v>
      </c>
      <c r="D38" s="190" t="s">
        <v>142</v>
      </c>
      <c r="E38" s="889">
        <f>ROUND(E8/E21*1000,0)</f>
        <v>6090</v>
      </c>
      <c r="F38" s="267">
        <f t="shared" ref="F38:F45" si="4">ROUND(F8/F21*1000,0)</f>
        <v>7090</v>
      </c>
      <c r="G38" s="914">
        <f t="shared" ref="G38:G45" si="5">F38/E38*100</f>
        <v>116.42036124794745</v>
      </c>
      <c r="H38" s="596">
        <f t="shared" ref="H38:H45" si="6">ROUND(H8/H21*1000,0)</f>
        <v>6298</v>
      </c>
      <c r="I38" s="890">
        <f t="shared" ref="I38:I45" si="7">F38/H38*100</f>
        <v>112.57542076849793</v>
      </c>
    </row>
    <row r="39" spans="1:9">
      <c r="A39" s="191"/>
      <c r="B39" s="221">
        <v>201</v>
      </c>
      <c r="C39" s="224" t="s">
        <v>64</v>
      </c>
      <c r="D39" s="228" t="s">
        <v>142</v>
      </c>
      <c r="E39" s="889">
        <f t="shared" ref="E39:E46" si="8">ROUND(E9/E22*1000,0)</f>
        <v>6652</v>
      </c>
      <c r="F39" s="238">
        <f t="shared" si="4"/>
        <v>6073</v>
      </c>
      <c r="G39" s="808">
        <f t="shared" si="5"/>
        <v>91.295850871918219</v>
      </c>
      <c r="H39" s="251">
        <f t="shared" si="6"/>
        <v>6365</v>
      </c>
      <c r="I39" s="809">
        <f t="shared" si="7"/>
        <v>95.412411626080129</v>
      </c>
    </row>
    <row r="40" spans="1:9">
      <c r="A40" s="191"/>
      <c r="B40" s="247">
        <v>205</v>
      </c>
      <c r="C40" s="248" t="s">
        <v>157</v>
      </c>
      <c r="D40" s="252" t="s">
        <v>142</v>
      </c>
      <c r="E40" s="889">
        <f t="shared" si="8"/>
        <v>9914</v>
      </c>
      <c r="F40" s="238">
        <f t="shared" si="4"/>
        <v>15001</v>
      </c>
      <c r="G40" s="808">
        <f t="shared" si="5"/>
        <v>151.31127698204557</v>
      </c>
      <c r="H40" s="251">
        <f t="shared" si="6"/>
        <v>13268</v>
      </c>
      <c r="I40" s="809">
        <f t="shared" si="7"/>
        <v>113.06150135664757</v>
      </c>
    </row>
    <row r="41" spans="1:9">
      <c r="A41" s="191"/>
      <c r="B41" s="221">
        <v>207</v>
      </c>
      <c r="C41" s="222" t="s">
        <v>65</v>
      </c>
      <c r="D41" s="228" t="s">
        <v>142</v>
      </c>
      <c r="E41" s="889">
        <f t="shared" si="8"/>
        <v>12962</v>
      </c>
      <c r="F41" s="238">
        <f t="shared" si="4"/>
        <v>12892</v>
      </c>
      <c r="G41" s="808">
        <f t="shared" si="5"/>
        <v>99.459959882734154</v>
      </c>
      <c r="H41" s="251">
        <f t="shared" si="6"/>
        <v>9454</v>
      </c>
      <c r="I41" s="809">
        <f t="shared" si="7"/>
        <v>136.3655595515126</v>
      </c>
    </row>
    <row r="42" spans="1:9">
      <c r="A42" s="191"/>
      <c r="B42" s="221">
        <v>209</v>
      </c>
      <c r="C42" s="222" t="s">
        <v>159</v>
      </c>
      <c r="D42" s="228" t="s">
        <v>142</v>
      </c>
      <c r="E42" s="889">
        <f t="shared" si="8"/>
        <v>4182</v>
      </c>
      <c r="F42" s="238">
        <f t="shared" si="4"/>
        <v>6365</v>
      </c>
      <c r="G42" s="883">
        <f t="shared" si="5"/>
        <v>152.19990435198469</v>
      </c>
      <c r="H42" s="251">
        <f t="shared" si="6"/>
        <v>3540</v>
      </c>
      <c r="I42" s="809">
        <f t="shared" si="7"/>
        <v>179.80225988700565</v>
      </c>
    </row>
    <row r="43" spans="1:9">
      <c r="A43" s="191"/>
      <c r="B43" s="221">
        <v>211</v>
      </c>
      <c r="C43" s="222" t="s">
        <v>67</v>
      </c>
      <c r="D43" s="228" t="s">
        <v>142</v>
      </c>
      <c r="E43" s="889">
        <f t="shared" si="8"/>
        <v>3805</v>
      </c>
      <c r="F43" s="238">
        <f t="shared" si="4"/>
        <v>6193</v>
      </c>
      <c r="G43" s="883">
        <f t="shared" si="5"/>
        <v>162.75952693823916</v>
      </c>
      <c r="H43" s="251">
        <f t="shared" si="6"/>
        <v>3577</v>
      </c>
      <c r="I43" s="809">
        <f t="shared" si="7"/>
        <v>173.13391109868604</v>
      </c>
    </row>
    <row r="44" spans="1:9">
      <c r="A44" s="191"/>
      <c r="B44" s="221">
        <v>213</v>
      </c>
      <c r="C44" s="225" t="s">
        <v>68</v>
      </c>
      <c r="D44" s="228" t="s">
        <v>142</v>
      </c>
      <c r="E44" s="889">
        <f t="shared" si="8"/>
        <v>6125</v>
      </c>
      <c r="F44" s="238">
        <f t="shared" si="4"/>
        <v>4405</v>
      </c>
      <c r="G44" s="883">
        <f t="shared" si="5"/>
        <v>71.918367346938766</v>
      </c>
      <c r="H44" s="251">
        <f t="shared" si="6"/>
        <v>3847</v>
      </c>
      <c r="I44" s="809">
        <f t="shared" si="7"/>
        <v>114.50480894203274</v>
      </c>
    </row>
    <row r="45" spans="1:9">
      <c r="A45" s="191"/>
      <c r="B45" s="221">
        <v>217</v>
      </c>
      <c r="C45" s="222" t="s">
        <v>160</v>
      </c>
      <c r="D45" s="228" t="s">
        <v>142</v>
      </c>
      <c r="E45" s="889">
        <f t="shared" si="8"/>
        <v>3177</v>
      </c>
      <c r="F45" s="238">
        <f t="shared" si="4"/>
        <v>3649</v>
      </c>
      <c r="G45" s="883">
        <f t="shared" si="5"/>
        <v>114.85678312873779</v>
      </c>
      <c r="H45" s="251">
        <f t="shared" si="6"/>
        <v>4826</v>
      </c>
      <c r="I45" s="809">
        <f t="shared" si="7"/>
        <v>75.611272275176134</v>
      </c>
    </row>
    <row r="46" spans="1:9" ht="13.5" thickBot="1">
      <c r="A46" s="239"/>
      <c r="B46" s="226">
        <v>228</v>
      </c>
      <c r="C46" s="218" t="s">
        <v>78</v>
      </c>
      <c r="D46" s="219" t="s">
        <v>142</v>
      </c>
      <c r="E46" s="620">
        <f t="shared" si="8"/>
        <v>8000</v>
      </c>
      <c r="F46" s="240">
        <v>0</v>
      </c>
      <c r="G46" s="240"/>
      <c r="H46" s="891">
        <v>0</v>
      </c>
      <c r="I46" s="888"/>
    </row>
    <row r="47" spans="1:9" ht="13.5" thickTop="1">
      <c r="A47" s="241" t="s">
        <v>183</v>
      </c>
      <c r="B47" s="241"/>
      <c r="C47" s="242"/>
      <c r="D47" s="242"/>
      <c r="E47" s="242"/>
      <c r="F47" s="242"/>
      <c r="H47" s="243"/>
      <c r="I47" s="243"/>
    </row>
    <row r="48" spans="1:9">
      <c r="A48" s="241"/>
      <c r="B48" s="241"/>
      <c r="C48" s="242"/>
      <c r="D48" s="242"/>
      <c r="E48" s="242"/>
      <c r="F48" s="242"/>
      <c r="H48" s="243"/>
      <c r="I48" s="243"/>
    </row>
    <row r="49" spans="1:9">
      <c r="A49" s="241" t="s">
        <v>184</v>
      </c>
      <c r="B49" s="243"/>
      <c r="C49" s="243"/>
      <c r="D49" s="243"/>
      <c r="E49" s="243"/>
      <c r="F49" s="243"/>
      <c r="H49" s="205"/>
      <c r="I49" s="205"/>
    </row>
    <row r="50" spans="1:9">
      <c r="A50" s="244"/>
      <c r="H50" s="204"/>
      <c r="I50" s="204"/>
    </row>
    <row r="51" spans="1:9">
      <c r="A51" s="885" t="s">
        <v>240</v>
      </c>
      <c r="B51" s="886"/>
      <c r="C51" s="886"/>
      <c r="H51" s="243"/>
      <c r="I51" s="243"/>
    </row>
    <row r="52" spans="1:9">
      <c r="A52" s="206" t="s">
        <v>236</v>
      </c>
      <c r="B52" s="204"/>
      <c r="H52" s="243"/>
      <c r="I52" s="243"/>
    </row>
    <row r="53" spans="1:9">
      <c r="A53" s="207" t="s">
        <v>241</v>
      </c>
      <c r="B53" s="204"/>
      <c r="D53" s="245"/>
      <c r="G53" s="243"/>
    </row>
    <row r="54" spans="1:9">
      <c r="A54" s="951" t="s">
        <v>237</v>
      </c>
      <c r="B54" s="951"/>
      <c r="C54" s="951"/>
      <c r="D54" s="951"/>
      <c r="E54" s="951"/>
      <c r="F54" s="951"/>
      <c r="H54" s="243"/>
    </row>
    <row r="55" spans="1:9">
      <c r="A55" s="952" t="s">
        <v>238</v>
      </c>
      <c r="B55" s="952"/>
      <c r="C55" s="952"/>
      <c r="D55" s="952"/>
      <c r="E55" s="952"/>
      <c r="F55" s="952"/>
    </row>
    <row r="56" spans="1:9">
      <c r="A56" s="244"/>
      <c r="C56" s="208"/>
    </row>
    <row r="57" spans="1:9">
      <c r="A57" s="302" t="s">
        <v>242</v>
      </c>
      <c r="B57" s="302"/>
      <c r="C57" s="302"/>
      <c r="D57" s="302"/>
      <c r="E57" s="302"/>
      <c r="F57" s="302"/>
      <c r="G57" s="302"/>
      <c r="H57" s="302"/>
    </row>
    <row r="58" spans="1:9">
      <c r="A58" s="150" t="s">
        <v>243</v>
      </c>
      <c r="B58" s="948"/>
      <c r="C58" s="948"/>
      <c r="D58" s="948"/>
      <c r="E58" s="948"/>
      <c r="F58" s="948"/>
      <c r="G58" s="948"/>
      <c r="H58" s="948"/>
    </row>
    <row r="59" spans="1:9">
      <c r="A59" s="949" t="s">
        <v>244</v>
      </c>
      <c r="B59" s="948"/>
      <c r="C59" s="948"/>
      <c r="D59" s="948"/>
      <c r="E59" s="948"/>
      <c r="F59" s="948"/>
      <c r="G59" s="948"/>
      <c r="H59" s="948"/>
    </row>
    <row r="60" spans="1:9">
      <c r="A60" s="617"/>
      <c r="B60" s="332"/>
      <c r="C60" s="332"/>
      <c r="D60" s="332"/>
      <c r="E60" s="332"/>
      <c r="F60" s="332"/>
      <c r="G60" s="332"/>
    </row>
  </sheetData>
  <mergeCells count="2">
    <mergeCell ref="A54:F54"/>
    <mergeCell ref="A55:F55"/>
  </mergeCells>
  <phoneticPr fontId="15" type="noConversion"/>
  <pageMargins left="1.25" right="0.78740157499999996" top="1.3" bottom="0.73" header="0.4921259845" footer="0.34"/>
  <pageSetup paperSize="9" orientation="landscape" r:id="rId1"/>
  <headerFooter alignWithMargins="0">
    <oddHeader>&amp;C&amp;"Arial CE,Tučné"&amp;12Vývoj nákladů na léčení cizinců v České republice&amp;R&amp;"Arial CE,Tučné"Příloha
Tabulka č. 3b</oddHeader>
    <oddFooter>&amp;L&amp;"Arial CE,Tučné"Ministerstvo zdravotnictví&amp;CStránka &amp;P z &amp;N</oddFoot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G149"/>
  <sheetViews>
    <sheetView zoomScale="75" zoomScaleNormal="75" workbookViewId="0">
      <selection activeCell="H22" sqref="H22"/>
    </sheetView>
  </sheetViews>
  <sheetFormatPr defaultRowHeight="12.75"/>
  <cols>
    <col min="2" max="2" width="45.5703125" customWidth="1"/>
    <col min="3" max="3" width="12.5703125" customWidth="1"/>
    <col min="4" max="4" width="14.28515625" customWidth="1"/>
    <col min="5" max="5" width="13.5703125" customWidth="1"/>
    <col min="6" max="6" width="21.7109375" customWidth="1"/>
    <col min="7" max="7" width="24.28515625" customWidth="1"/>
  </cols>
  <sheetData>
    <row r="3" spans="1:7" ht="13.5" thickBot="1"/>
    <row r="4" spans="1:7" ht="14.25" thickTop="1" thickBot="1">
      <c r="A4" s="105"/>
      <c r="B4" s="106"/>
      <c r="C4" s="953" t="s">
        <v>146</v>
      </c>
      <c r="D4" s="954"/>
      <c r="E4" s="954"/>
      <c r="F4" s="954"/>
      <c r="G4" s="955"/>
    </row>
    <row r="5" spans="1:7" ht="13.5" thickTop="1">
      <c r="A5" s="107" t="s">
        <v>147</v>
      </c>
      <c r="B5" s="108" t="s">
        <v>148</v>
      </c>
      <c r="C5" s="109" t="s">
        <v>149</v>
      </c>
      <c r="D5" s="110" t="s">
        <v>52</v>
      </c>
      <c r="E5" s="111" t="s">
        <v>149</v>
      </c>
      <c r="F5" s="110" t="s">
        <v>8</v>
      </c>
      <c r="G5" s="112" t="s">
        <v>8</v>
      </c>
    </row>
    <row r="6" spans="1:7" ht="13.5" thickBot="1">
      <c r="A6" s="113"/>
      <c r="B6" s="114"/>
      <c r="C6" s="115">
        <v>2010</v>
      </c>
      <c r="D6" s="116">
        <v>2011</v>
      </c>
      <c r="E6" s="117">
        <v>2011</v>
      </c>
      <c r="F6" s="116" t="s">
        <v>231</v>
      </c>
      <c r="G6" s="118" t="s">
        <v>232</v>
      </c>
    </row>
    <row r="7" spans="1:7" ht="14.25" thickTop="1" thickBot="1">
      <c r="A7" s="116" t="s">
        <v>150</v>
      </c>
      <c r="B7" s="115" t="s">
        <v>151</v>
      </c>
      <c r="C7" s="115" t="s">
        <v>152</v>
      </c>
      <c r="D7" s="119" t="s">
        <v>153</v>
      </c>
      <c r="E7" s="120" t="s">
        <v>154</v>
      </c>
      <c r="F7" s="119" t="s">
        <v>155</v>
      </c>
      <c r="G7" s="121" t="s">
        <v>156</v>
      </c>
    </row>
    <row r="8" spans="1:7" ht="13.5" thickTop="1">
      <c r="A8" s="122">
        <v>111</v>
      </c>
      <c r="B8" s="123" t="s">
        <v>63</v>
      </c>
      <c r="C8" s="288">
        <f>SUM(C58,C89,C120,)</f>
        <v>234101</v>
      </c>
      <c r="D8" s="288">
        <f>SUM(D58,D89,D120,)</f>
        <v>397000</v>
      </c>
      <c r="E8" s="288">
        <f>SUM(E58,E89,E120,)</f>
        <v>309959</v>
      </c>
      <c r="F8" s="810">
        <f>E8/D8*100</f>
        <v>78.075314861460953</v>
      </c>
      <c r="G8" s="794">
        <f>E8/C8*100</f>
        <v>132.40396239230077</v>
      </c>
    </row>
    <row r="9" spans="1:7">
      <c r="A9" s="124">
        <v>201</v>
      </c>
      <c r="B9" s="125" t="s">
        <v>64</v>
      </c>
      <c r="C9" s="288">
        <f>SUM(C59,C90,C121,C138)</f>
        <v>86356</v>
      </c>
      <c r="D9" s="288">
        <f>SUM(D59,D90,D121,D138)</f>
        <v>89200</v>
      </c>
      <c r="E9" s="288">
        <f>SUM(E59,E90,E121,E138)</f>
        <v>79080</v>
      </c>
      <c r="F9" s="810">
        <f t="shared" ref="F9:F19" si="0">E9/D9*100</f>
        <v>88.654708520179369</v>
      </c>
      <c r="G9" s="794">
        <f t="shared" ref="G9:G19" si="1">E9/C9*100</f>
        <v>91.574412895456021</v>
      </c>
    </row>
    <row r="10" spans="1:7">
      <c r="A10" s="124">
        <v>205</v>
      </c>
      <c r="B10" s="125" t="s">
        <v>157</v>
      </c>
      <c r="C10" s="288">
        <f t="shared" ref="C10:E16" si="2">SUM(C60,C91,C122,)</f>
        <v>61275</v>
      </c>
      <c r="D10" s="288">
        <f t="shared" si="2"/>
        <v>130000</v>
      </c>
      <c r="E10" s="288">
        <f t="shared" si="2"/>
        <v>66291</v>
      </c>
      <c r="F10" s="810">
        <f t="shared" si="0"/>
        <v>50.99307692307692</v>
      </c>
      <c r="G10" s="794">
        <f t="shared" si="1"/>
        <v>108.18604651162791</v>
      </c>
    </row>
    <row r="11" spans="1:7">
      <c r="A11" s="124">
        <v>207</v>
      </c>
      <c r="B11" s="125" t="s">
        <v>158</v>
      </c>
      <c r="C11" s="288">
        <f t="shared" si="2"/>
        <v>77811</v>
      </c>
      <c r="D11" s="288">
        <f t="shared" si="2"/>
        <v>86000</v>
      </c>
      <c r="E11" s="288">
        <f t="shared" si="2"/>
        <v>55848</v>
      </c>
      <c r="F11" s="810">
        <f t="shared" si="0"/>
        <v>64.939534883720924</v>
      </c>
      <c r="G11" s="794">
        <f t="shared" si="1"/>
        <v>71.773913713999306</v>
      </c>
    </row>
    <row r="12" spans="1:7">
      <c r="A12" s="124">
        <v>209</v>
      </c>
      <c r="B12" s="125" t="s">
        <v>159</v>
      </c>
      <c r="C12" s="288">
        <f t="shared" si="2"/>
        <v>15863</v>
      </c>
      <c r="D12" s="288">
        <f t="shared" si="2"/>
        <v>22000</v>
      </c>
      <c r="E12" s="288">
        <f t="shared" si="2"/>
        <v>15592</v>
      </c>
      <c r="F12" s="810">
        <f t="shared" si="0"/>
        <v>70.872727272727275</v>
      </c>
      <c r="G12" s="794">
        <f t="shared" si="1"/>
        <v>98.29162201349051</v>
      </c>
    </row>
    <row r="13" spans="1:7">
      <c r="A13" s="124">
        <v>211</v>
      </c>
      <c r="B13" s="125" t="s">
        <v>67</v>
      </c>
      <c r="C13" s="288">
        <f t="shared" si="2"/>
        <v>57041</v>
      </c>
      <c r="D13" s="288">
        <f t="shared" si="2"/>
        <v>76200</v>
      </c>
      <c r="E13" s="288">
        <f t="shared" si="2"/>
        <v>107162</v>
      </c>
      <c r="F13" s="810">
        <f t="shared" si="0"/>
        <v>140.63254593175853</v>
      </c>
      <c r="G13" s="794">
        <f t="shared" si="1"/>
        <v>187.86837537911327</v>
      </c>
    </row>
    <row r="14" spans="1:7">
      <c r="A14" s="124">
        <v>213</v>
      </c>
      <c r="B14" s="125" t="s">
        <v>68</v>
      </c>
      <c r="C14" s="288">
        <f t="shared" si="2"/>
        <v>17089</v>
      </c>
      <c r="D14" s="288">
        <f t="shared" si="2"/>
        <v>77660</v>
      </c>
      <c r="E14" s="288">
        <f t="shared" si="2"/>
        <v>40361</v>
      </c>
      <c r="F14" s="810">
        <f t="shared" si="0"/>
        <v>51.971413855266547</v>
      </c>
      <c r="G14" s="794">
        <f t="shared" si="1"/>
        <v>236.18116917315231</v>
      </c>
    </row>
    <row r="15" spans="1:7">
      <c r="A15" s="124">
        <v>217</v>
      </c>
      <c r="B15" s="125" t="s">
        <v>160</v>
      </c>
      <c r="C15" s="288">
        <f t="shared" si="2"/>
        <v>41653</v>
      </c>
      <c r="D15" s="288">
        <f t="shared" si="2"/>
        <v>70000</v>
      </c>
      <c r="E15" s="288">
        <f t="shared" si="2"/>
        <v>70548</v>
      </c>
      <c r="F15" s="810">
        <f t="shared" si="0"/>
        <v>100.78285714285715</v>
      </c>
      <c r="G15" s="794">
        <f t="shared" si="1"/>
        <v>169.37075360718316</v>
      </c>
    </row>
    <row r="16" spans="1:7" ht="13.5" thickBot="1">
      <c r="A16" s="126">
        <v>228</v>
      </c>
      <c r="B16" s="202" t="s">
        <v>78</v>
      </c>
      <c r="C16" s="288">
        <f t="shared" si="2"/>
        <v>233</v>
      </c>
      <c r="D16" s="288">
        <f t="shared" si="2"/>
        <v>5556</v>
      </c>
      <c r="E16" s="288">
        <f t="shared" si="2"/>
        <v>56</v>
      </c>
      <c r="F16" s="842">
        <f t="shared" si="0"/>
        <v>1.0079193664506838</v>
      </c>
      <c r="G16" s="794">
        <f t="shared" si="1"/>
        <v>24.034334763948497</v>
      </c>
    </row>
    <row r="17" spans="1:7" ht="14.25" thickTop="1" thickBot="1">
      <c r="A17" s="175" t="s">
        <v>161</v>
      </c>
      <c r="B17" s="272"/>
      <c r="C17" s="185">
        <f>SUM(C9:C16)</f>
        <v>357321</v>
      </c>
      <c r="D17" s="185">
        <f>SUM(D9:D16)</f>
        <v>556616</v>
      </c>
      <c r="E17" s="185">
        <f>SUM(E9:E16)</f>
        <v>434938</v>
      </c>
      <c r="F17" s="843">
        <f t="shared" si="0"/>
        <v>78.139686965520212</v>
      </c>
      <c r="G17" s="843">
        <f t="shared" si="1"/>
        <v>121.72192510375825</v>
      </c>
    </row>
    <row r="18" spans="1:7" ht="13.5" thickBot="1">
      <c r="A18" s="280" t="s">
        <v>63</v>
      </c>
      <c r="B18" s="281"/>
      <c r="C18" s="578">
        <f>SUM(C8)</f>
        <v>234101</v>
      </c>
      <c r="D18" s="599">
        <f>SUM(D8)</f>
        <v>397000</v>
      </c>
      <c r="E18" s="578">
        <f>SUM(E8)</f>
        <v>309959</v>
      </c>
      <c r="F18" s="844">
        <f t="shared" si="0"/>
        <v>78.075314861460953</v>
      </c>
      <c r="G18" s="844">
        <f t="shared" si="1"/>
        <v>132.40396239230077</v>
      </c>
    </row>
    <row r="19" spans="1:7" ht="14.25" thickTop="1" thickBot="1">
      <c r="A19" s="282" t="s">
        <v>162</v>
      </c>
      <c r="B19" s="38"/>
      <c r="C19" s="186">
        <f>SUM(C18,C17)</f>
        <v>591422</v>
      </c>
      <c r="D19" s="186">
        <f>SUM(D17:D18)</f>
        <v>953616</v>
      </c>
      <c r="E19" s="186">
        <f>SUM(E17:E18)</f>
        <v>744897</v>
      </c>
      <c r="F19" s="845">
        <f t="shared" si="0"/>
        <v>78.112888206573714</v>
      </c>
      <c r="G19" s="845">
        <f t="shared" si="1"/>
        <v>125.95016756224828</v>
      </c>
    </row>
    <row r="20" spans="1:7" ht="13.5" thickTop="1">
      <c r="A20" s="187"/>
      <c r="B20" s="187"/>
      <c r="C20" s="292"/>
      <c r="D20" s="292"/>
      <c r="E20" s="292"/>
      <c r="F20" s="293"/>
      <c r="G20" s="294"/>
    </row>
    <row r="21" spans="1:7">
      <c r="A21" s="231"/>
      <c r="B21" s="231"/>
      <c r="C21" s="178"/>
      <c r="D21" s="178"/>
      <c r="E21" s="178"/>
      <c r="F21" s="283"/>
      <c r="G21" s="275"/>
    </row>
    <row r="22" spans="1:7" ht="13.5" thickBot="1">
      <c r="A22" s="231"/>
      <c r="B22" s="231"/>
      <c r="C22" s="178"/>
      <c r="D22" s="178"/>
      <c r="E22" s="178"/>
      <c r="F22" s="283"/>
      <c r="G22" s="275"/>
    </row>
    <row r="23" spans="1:7" ht="14.25" thickTop="1" thickBot="1">
      <c r="A23" s="169"/>
      <c r="B23" s="169"/>
      <c r="C23" s="953" t="s">
        <v>163</v>
      </c>
      <c r="D23" s="954"/>
      <c r="E23" s="954"/>
      <c r="F23" s="954"/>
      <c r="G23" s="955"/>
    </row>
    <row r="24" spans="1:7" ht="13.5" thickTop="1">
      <c r="A24" s="107" t="s">
        <v>147</v>
      </c>
      <c r="B24" s="108" t="s">
        <v>148</v>
      </c>
      <c r="C24" s="109" t="s">
        <v>149</v>
      </c>
      <c r="D24" s="110" t="s">
        <v>52</v>
      </c>
      <c r="E24" s="111" t="s">
        <v>149</v>
      </c>
      <c r="F24" s="110" t="s">
        <v>8</v>
      </c>
      <c r="G24" s="112" t="s">
        <v>8</v>
      </c>
    </row>
    <row r="25" spans="1:7" ht="13.5" thickBot="1">
      <c r="A25" s="253"/>
      <c r="B25" s="253"/>
      <c r="C25" s="115">
        <v>2010</v>
      </c>
      <c r="D25" s="116">
        <v>2011</v>
      </c>
      <c r="E25" s="117">
        <v>2011</v>
      </c>
      <c r="F25" s="116" t="s">
        <v>231</v>
      </c>
      <c r="G25" s="118" t="s">
        <v>232</v>
      </c>
    </row>
    <row r="26" spans="1:7" ht="14.25" thickTop="1" thickBot="1">
      <c r="A26" s="131" t="s">
        <v>150</v>
      </c>
      <c r="B26" s="132" t="s">
        <v>151</v>
      </c>
      <c r="C26" s="131" t="s">
        <v>152</v>
      </c>
      <c r="D26" s="133" t="s">
        <v>153</v>
      </c>
      <c r="E26" s="134" t="s">
        <v>154</v>
      </c>
      <c r="F26" s="133" t="s">
        <v>155</v>
      </c>
      <c r="G26" s="134" t="s">
        <v>156</v>
      </c>
    </row>
    <row r="27" spans="1:7" ht="13.5" thickTop="1">
      <c r="A27" s="122">
        <v>111</v>
      </c>
      <c r="B27" s="123" t="s">
        <v>63</v>
      </c>
      <c r="C27" s="289">
        <v>6264484</v>
      </c>
      <c r="D27" s="595">
        <v>6268000</v>
      </c>
      <c r="E27" s="290">
        <v>6275839</v>
      </c>
      <c r="F27" s="846">
        <f>E27/D27*100</f>
        <v>100.12506381620932</v>
      </c>
      <c r="G27" s="846">
        <f>E27/C27*100</f>
        <v>100.18125994096241</v>
      </c>
    </row>
    <row r="28" spans="1:7">
      <c r="A28" s="124">
        <v>201</v>
      </c>
      <c r="B28" s="125" t="s">
        <v>64</v>
      </c>
      <c r="C28" s="289">
        <v>590924</v>
      </c>
      <c r="D28" s="596">
        <v>587311</v>
      </c>
      <c r="E28" s="290">
        <v>587112</v>
      </c>
      <c r="F28" s="847">
        <f t="shared" ref="F28:F38" si="3">E28/D28*100</f>
        <v>99.966116759263841</v>
      </c>
      <c r="G28" s="847">
        <f t="shared" ref="G28:G38" si="4">E28/C28*100</f>
        <v>99.35490858384496</v>
      </c>
    </row>
    <row r="29" spans="1:7">
      <c r="A29" s="124">
        <v>205</v>
      </c>
      <c r="B29" s="125" t="s">
        <v>157</v>
      </c>
      <c r="C29" s="246">
        <v>714142</v>
      </c>
      <c r="D29" s="597">
        <v>739500</v>
      </c>
      <c r="E29" s="290">
        <v>722700</v>
      </c>
      <c r="F29" s="847">
        <f t="shared" si="3"/>
        <v>97.728194726166322</v>
      </c>
      <c r="G29" s="847">
        <f t="shared" si="4"/>
        <v>101.19836111025538</v>
      </c>
    </row>
    <row r="30" spans="1:7">
      <c r="A30" s="124">
        <v>207</v>
      </c>
      <c r="B30" s="125" t="s">
        <v>158</v>
      </c>
      <c r="C30" s="284">
        <v>691253</v>
      </c>
      <c r="D30" s="251">
        <v>700050</v>
      </c>
      <c r="E30" s="290">
        <v>695533</v>
      </c>
      <c r="F30" s="847">
        <f t="shared" si="3"/>
        <v>99.354760374258973</v>
      </c>
      <c r="G30" s="847">
        <f t="shared" si="4"/>
        <v>100.61916548644274</v>
      </c>
    </row>
    <row r="31" spans="1:7">
      <c r="A31" s="124">
        <v>209</v>
      </c>
      <c r="B31" s="125" t="s">
        <v>159</v>
      </c>
      <c r="C31" s="284">
        <v>133879</v>
      </c>
      <c r="D31" s="251">
        <v>134870</v>
      </c>
      <c r="E31" s="290">
        <v>135403</v>
      </c>
      <c r="F31" s="847">
        <f t="shared" si="3"/>
        <v>100.39519537332247</v>
      </c>
      <c r="G31" s="847">
        <f t="shared" si="4"/>
        <v>101.13834133807393</v>
      </c>
    </row>
    <row r="32" spans="1:7">
      <c r="A32" s="124">
        <v>211</v>
      </c>
      <c r="B32" s="125" t="s">
        <v>67</v>
      </c>
      <c r="C32" s="284">
        <v>1132178</v>
      </c>
      <c r="D32" s="251">
        <v>1141960</v>
      </c>
      <c r="E32" s="290">
        <v>1145460</v>
      </c>
      <c r="F32" s="847">
        <f t="shared" si="3"/>
        <v>100.30649059511715</v>
      </c>
      <c r="G32" s="847">
        <f t="shared" si="4"/>
        <v>101.17313708621789</v>
      </c>
    </row>
    <row r="33" spans="1:7">
      <c r="A33" s="124">
        <v>213</v>
      </c>
      <c r="B33" s="125" t="s">
        <v>68</v>
      </c>
      <c r="C33" s="284">
        <v>412797</v>
      </c>
      <c r="D33" s="251">
        <v>413000</v>
      </c>
      <c r="E33" s="290">
        <v>414874</v>
      </c>
      <c r="F33" s="847">
        <f t="shared" si="3"/>
        <v>100.45375302663437</v>
      </c>
      <c r="G33" s="847">
        <f t="shared" si="4"/>
        <v>100.50315288144051</v>
      </c>
    </row>
    <row r="34" spans="1:7">
      <c r="A34" s="124">
        <v>217</v>
      </c>
      <c r="B34" s="125" t="s">
        <v>160</v>
      </c>
      <c r="C34" s="284">
        <v>405249</v>
      </c>
      <c r="D34" s="251">
        <v>414280</v>
      </c>
      <c r="E34" s="290">
        <v>417210</v>
      </c>
      <c r="F34" s="847">
        <f t="shared" si="3"/>
        <v>100.70725113449841</v>
      </c>
      <c r="G34" s="847">
        <f t="shared" si="4"/>
        <v>102.95151869591288</v>
      </c>
    </row>
    <row r="35" spans="1:7" ht="13.5" thickBot="1">
      <c r="A35" s="126">
        <v>228</v>
      </c>
      <c r="B35" s="127" t="s">
        <v>78</v>
      </c>
      <c r="C35" s="287">
        <v>42261</v>
      </c>
      <c r="D35" s="598">
        <v>92106</v>
      </c>
      <c r="E35" s="558">
        <v>31583</v>
      </c>
      <c r="F35" s="848">
        <f t="shared" si="3"/>
        <v>34.289839966994549</v>
      </c>
      <c r="G35" s="848">
        <f t="shared" si="4"/>
        <v>74.733205555949937</v>
      </c>
    </row>
    <row r="36" spans="1:7" ht="14.25" thickTop="1" thickBot="1">
      <c r="A36" s="128" t="s">
        <v>161</v>
      </c>
      <c r="B36" s="140"/>
      <c r="C36" s="141">
        <f>SUM(C28:C35)</f>
        <v>4122683</v>
      </c>
      <c r="D36" s="141">
        <f>SUM(D28:D35)</f>
        <v>4223077</v>
      </c>
      <c r="E36" s="141">
        <f>SUM(E28:E35)</f>
        <v>4149875</v>
      </c>
      <c r="F36" s="849">
        <f t="shared" si="3"/>
        <v>98.266619339405835</v>
      </c>
      <c r="G36" s="849">
        <f t="shared" si="4"/>
        <v>100.65957047873921</v>
      </c>
    </row>
    <row r="37" spans="1:7" ht="13.5" thickBot="1">
      <c r="A37" s="142" t="s">
        <v>63</v>
      </c>
      <c r="B37" s="143"/>
      <c r="C37" s="279">
        <f>SUM(C27)</f>
        <v>6264484</v>
      </c>
      <c r="D37" s="279">
        <f>SUM(D27)</f>
        <v>6268000</v>
      </c>
      <c r="E37" s="279">
        <f>SUM(E27)</f>
        <v>6275839</v>
      </c>
      <c r="F37" s="844">
        <f t="shared" si="3"/>
        <v>100.12506381620932</v>
      </c>
      <c r="G37" s="844">
        <f t="shared" si="4"/>
        <v>100.18125994096241</v>
      </c>
    </row>
    <row r="38" spans="1:7" ht="14.25" thickTop="1" thickBot="1">
      <c r="A38" s="144" t="s">
        <v>162</v>
      </c>
      <c r="B38" s="145"/>
      <c r="C38" s="129">
        <f>SUM(C37,C28:C35)</f>
        <v>10387167</v>
      </c>
      <c r="D38" s="129">
        <f>SUM(D37,D28:D35)</f>
        <v>10491077</v>
      </c>
      <c r="E38" s="129">
        <f>SUM(E37,E28:E35)</f>
        <v>10425714</v>
      </c>
      <c r="F38" s="850">
        <f t="shared" si="3"/>
        <v>99.376965777679445</v>
      </c>
      <c r="G38" s="850">
        <f t="shared" si="4"/>
        <v>100.37110214941187</v>
      </c>
    </row>
    <row r="39" spans="1:7" ht="14.25" thickTop="1" thickBot="1">
      <c r="A39" s="183"/>
      <c r="B39" s="273"/>
      <c r="C39" s="953" t="s">
        <v>164</v>
      </c>
      <c r="D39" s="954"/>
      <c r="E39" s="954"/>
      <c r="F39" s="954"/>
      <c r="G39" s="955"/>
    </row>
    <row r="40" spans="1:7" ht="13.5" thickTop="1">
      <c r="A40" s="122">
        <v>111</v>
      </c>
      <c r="B40" s="123" t="s">
        <v>63</v>
      </c>
      <c r="C40" s="285">
        <f t="shared" ref="C40:E51" si="5">ROUND((C8/C27*1000),0)</f>
        <v>37</v>
      </c>
      <c r="D40" s="285">
        <f t="shared" si="5"/>
        <v>63</v>
      </c>
      <c r="E40" s="285">
        <f>ROUND((E8/E27*1000),0)</f>
        <v>49</v>
      </c>
      <c r="F40" s="846">
        <f>E40/D40*100</f>
        <v>77.777777777777786</v>
      </c>
      <c r="G40" s="846">
        <f>E40/C40*100</f>
        <v>132.43243243243242</v>
      </c>
    </row>
    <row r="41" spans="1:7">
      <c r="A41" s="124">
        <v>201</v>
      </c>
      <c r="B41" s="125" t="s">
        <v>64</v>
      </c>
      <c r="C41" s="284">
        <f t="shared" si="5"/>
        <v>146</v>
      </c>
      <c r="D41" s="284">
        <f t="shared" si="5"/>
        <v>152</v>
      </c>
      <c r="E41" s="284">
        <f t="shared" si="5"/>
        <v>135</v>
      </c>
      <c r="F41" s="847">
        <f t="shared" ref="F41:F51" si="6">E41/D41*100</f>
        <v>88.81578947368422</v>
      </c>
      <c r="G41" s="847">
        <f t="shared" ref="G41:G51" si="7">E41/C41*100</f>
        <v>92.465753424657535</v>
      </c>
    </row>
    <row r="42" spans="1:7">
      <c r="A42" s="146">
        <v>205</v>
      </c>
      <c r="B42" s="125" t="s">
        <v>157</v>
      </c>
      <c r="C42" s="284">
        <f t="shared" si="5"/>
        <v>86</v>
      </c>
      <c r="D42" s="284">
        <f t="shared" si="5"/>
        <v>176</v>
      </c>
      <c r="E42" s="284">
        <f t="shared" si="5"/>
        <v>92</v>
      </c>
      <c r="F42" s="847">
        <f t="shared" si="6"/>
        <v>52.272727272727273</v>
      </c>
      <c r="G42" s="847">
        <f t="shared" si="7"/>
        <v>106.9767441860465</v>
      </c>
    </row>
    <row r="43" spans="1:7">
      <c r="A43" s="124">
        <v>207</v>
      </c>
      <c r="B43" s="125" t="s">
        <v>158</v>
      </c>
      <c r="C43" s="284">
        <f t="shared" si="5"/>
        <v>113</v>
      </c>
      <c r="D43" s="284">
        <f t="shared" si="5"/>
        <v>123</v>
      </c>
      <c r="E43" s="284">
        <f t="shared" si="5"/>
        <v>80</v>
      </c>
      <c r="F43" s="847">
        <f t="shared" si="6"/>
        <v>65.040650406504056</v>
      </c>
      <c r="G43" s="847">
        <f t="shared" si="7"/>
        <v>70.796460176991147</v>
      </c>
    </row>
    <row r="44" spans="1:7">
      <c r="A44" s="124">
        <v>209</v>
      </c>
      <c r="B44" s="125" t="s">
        <v>159</v>
      </c>
      <c r="C44" s="284">
        <f t="shared" si="5"/>
        <v>118</v>
      </c>
      <c r="D44" s="284">
        <f t="shared" si="5"/>
        <v>163</v>
      </c>
      <c r="E44" s="284">
        <f t="shared" si="5"/>
        <v>115</v>
      </c>
      <c r="F44" s="847">
        <f t="shared" si="6"/>
        <v>70.552147239263803</v>
      </c>
      <c r="G44" s="847">
        <f t="shared" si="7"/>
        <v>97.457627118644069</v>
      </c>
    </row>
    <row r="45" spans="1:7">
      <c r="A45" s="124">
        <v>211</v>
      </c>
      <c r="B45" s="125" t="s">
        <v>67</v>
      </c>
      <c r="C45" s="284">
        <f t="shared" si="5"/>
        <v>50</v>
      </c>
      <c r="D45" s="284">
        <f t="shared" si="5"/>
        <v>67</v>
      </c>
      <c r="E45" s="284">
        <f t="shared" si="5"/>
        <v>94</v>
      </c>
      <c r="F45" s="847">
        <f t="shared" si="6"/>
        <v>140.29850746268659</v>
      </c>
      <c r="G45" s="847">
        <f t="shared" si="7"/>
        <v>188</v>
      </c>
    </row>
    <row r="46" spans="1:7">
      <c r="A46" s="124">
        <v>213</v>
      </c>
      <c r="B46" s="125" t="s">
        <v>68</v>
      </c>
      <c r="C46" s="284">
        <f t="shared" si="5"/>
        <v>41</v>
      </c>
      <c r="D46" s="284">
        <f t="shared" si="5"/>
        <v>188</v>
      </c>
      <c r="E46" s="284">
        <f t="shared" si="5"/>
        <v>97</v>
      </c>
      <c r="F46" s="847">
        <f t="shared" si="6"/>
        <v>51.595744680851062</v>
      </c>
      <c r="G46" s="847">
        <f t="shared" si="7"/>
        <v>236.58536585365852</v>
      </c>
    </row>
    <row r="47" spans="1:7">
      <c r="A47" s="124">
        <v>217</v>
      </c>
      <c r="B47" s="125" t="s">
        <v>160</v>
      </c>
      <c r="C47" s="284">
        <f t="shared" si="5"/>
        <v>103</v>
      </c>
      <c r="D47" s="284">
        <f t="shared" si="5"/>
        <v>169</v>
      </c>
      <c r="E47" s="284">
        <f t="shared" si="5"/>
        <v>169</v>
      </c>
      <c r="F47" s="847">
        <f t="shared" si="6"/>
        <v>100</v>
      </c>
      <c r="G47" s="847">
        <f t="shared" si="7"/>
        <v>164.07766990291262</v>
      </c>
    </row>
    <row r="48" spans="1:7" ht="13.5" thickBot="1">
      <c r="A48" s="126">
        <v>228</v>
      </c>
      <c r="B48" s="127" t="s">
        <v>78</v>
      </c>
      <c r="C48" s="286">
        <f t="shared" si="5"/>
        <v>6</v>
      </c>
      <c r="D48" s="286">
        <f t="shared" si="5"/>
        <v>60</v>
      </c>
      <c r="E48" s="286">
        <f t="shared" si="5"/>
        <v>2</v>
      </c>
      <c r="F48" s="848">
        <f>E48/D48*100</f>
        <v>3.3333333333333335</v>
      </c>
      <c r="G48" s="847">
        <f t="shared" si="7"/>
        <v>33.333333333333329</v>
      </c>
    </row>
    <row r="49" spans="1:7" ht="14.25" thickTop="1" thickBot="1">
      <c r="A49" s="128" t="s">
        <v>161</v>
      </c>
      <c r="B49" s="140"/>
      <c r="C49" s="185">
        <f t="shared" si="5"/>
        <v>87</v>
      </c>
      <c r="D49" s="575">
        <f t="shared" si="5"/>
        <v>132</v>
      </c>
      <c r="E49" s="185">
        <f>ROUND((E17/E36*1000),0)</f>
        <v>105</v>
      </c>
      <c r="F49" s="842">
        <f t="shared" si="6"/>
        <v>79.545454545454547</v>
      </c>
      <c r="G49" s="843">
        <f t="shared" si="7"/>
        <v>120.68965517241379</v>
      </c>
    </row>
    <row r="50" spans="1:7" ht="13.5" thickBot="1">
      <c r="A50" s="147" t="s">
        <v>63</v>
      </c>
      <c r="B50" s="148"/>
      <c r="C50" s="579">
        <f t="shared" si="5"/>
        <v>37</v>
      </c>
      <c r="D50" s="576">
        <f t="shared" si="5"/>
        <v>63</v>
      </c>
      <c r="E50" s="580">
        <f>ROUND((E18/E37*1000),0)</f>
        <v>49</v>
      </c>
      <c r="F50" s="844">
        <f t="shared" si="6"/>
        <v>77.777777777777786</v>
      </c>
      <c r="G50" s="851">
        <f t="shared" si="7"/>
        <v>132.43243243243242</v>
      </c>
    </row>
    <row r="51" spans="1:7" ht="14.25" thickTop="1" thickBot="1">
      <c r="A51" s="144" t="s">
        <v>162</v>
      </c>
      <c r="B51" s="145"/>
      <c r="C51" s="186">
        <f t="shared" si="5"/>
        <v>57</v>
      </c>
      <c r="D51" s="600">
        <f t="shared" si="5"/>
        <v>91</v>
      </c>
      <c r="E51" s="186">
        <f>ROUND((E19/E38*1000),0)</f>
        <v>71</v>
      </c>
      <c r="F51" s="845">
        <f t="shared" si="6"/>
        <v>78.021978021978029</v>
      </c>
      <c r="G51" s="845">
        <f t="shared" si="7"/>
        <v>124.56140350877195</v>
      </c>
    </row>
    <row r="52" spans="1:7" ht="13.5" thickTop="1">
      <c r="A52" s="150"/>
      <c r="B52" s="150"/>
      <c r="C52" s="150"/>
      <c r="D52" s="150"/>
      <c r="E52" s="150"/>
      <c r="F52" s="150"/>
      <c r="G52" s="150"/>
    </row>
    <row r="53" spans="1:7" ht="13.5" thickBot="1">
      <c r="A53" s="150" t="s">
        <v>165</v>
      </c>
      <c r="B53" s="150"/>
      <c r="C53" s="150"/>
      <c r="D53" s="150"/>
      <c r="E53" s="150"/>
      <c r="F53" s="150"/>
      <c r="G53" s="150"/>
    </row>
    <row r="54" spans="1:7" ht="14.25" thickTop="1" thickBot="1">
      <c r="A54" s="106"/>
      <c r="B54" s="106"/>
      <c r="C54" s="151"/>
      <c r="D54" s="152" t="s">
        <v>166</v>
      </c>
      <c r="E54" s="152"/>
      <c r="F54" s="152"/>
      <c r="G54" s="153"/>
    </row>
    <row r="55" spans="1:7" ht="13.5" thickTop="1">
      <c r="A55" s="190" t="s">
        <v>147</v>
      </c>
      <c r="B55" s="190" t="s">
        <v>148</v>
      </c>
      <c r="C55" s="109" t="s">
        <v>149</v>
      </c>
      <c r="D55" s="110" t="s">
        <v>52</v>
      </c>
      <c r="E55" s="111" t="s">
        <v>149</v>
      </c>
      <c r="F55" s="110" t="s">
        <v>8</v>
      </c>
      <c r="G55" s="112" t="s">
        <v>8</v>
      </c>
    </row>
    <row r="56" spans="1:7" ht="13.5" thickBot="1">
      <c r="A56" s="154"/>
      <c r="B56" s="154"/>
      <c r="C56" s="115">
        <v>2010</v>
      </c>
      <c r="D56" s="116">
        <v>2011</v>
      </c>
      <c r="E56" s="117">
        <v>2011</v>
      </c>
      <c r="F56" s="116" t="s">
        <v>231</v>
      </c>
      <c r="G56" s="118" t="s">
        <v>232</v>
      </c>
    </row>
    <row r="57" spans="1:7" ht="14.25" thickTop="1" thickBot="1">
      <c r="A57" s="156" t="s">
        <v>150</v>
      </c>
      <c r="B57" s="157" t="s">
        <v>151</v>
      </c>
      <c r="C57" s="158" t="s">
        <v>152</v>
      </c>
      <c r="D57" s="159" t="s">
        <v>153</v>
      </c>
      <c r="E57" s="160" t="s">
        <v>154</v>
      </c>
      <c r="F57" s="160" t="s">
        <v>155</v>
      </c>
      <c r="G57" s="161" t="s">
        <v>156</v>
      </c>
    </row>
    <row r="58" spans="1:7">
      <c r="A58" s="122">
        <v>111</v>
      </c>
      <c r="B58" s="123" t="s">
        <v>63</v>
      </c>
      <c r="C58" s="135">
        <v>41084</v>
      </c>
      <c r="D58" s="601">
        <v>157500</v>
      </c>
      <c r="E58" s="135">
        <v>98579</v>
      </c>
      <c r="F58" s="852">
        <f>E58/D58*100</f>
        <v>62.589841269841273</v>
      </c>
      <c r="G58" s="853">
        <f>E58/C58*100</f>
        <v>239.94499075065718</v>
      </c>
    </row>
    <row r="59" spans="1:7">
      <c r="A59" s="124">
        <v>201</v>
      </c>
      <c r="B59" s="125" t="s">
        <v>64</v>
      </c>
      <c r="C59" s="137">
        <v>42713</v>
      </c>
      <c r="D59" s="138">
        <v>53880</v>
      </c>
      <c r="E59" s="137">
        <v>45614</v>
      </c>
      <c r="F59" s="854">
        <f t="shared" ref="F59:F69" si="8">E59/D59*100</f>
        <v>84.658500371195245</v>
      </c>
      <c r="G59" s="855">
        <f t="shared" ref="G59:G69" si="9">E59/C59*100</f>
        <v>106.79184323273945</v>
      </c>
    </row>
    <row r="60" spans="1:7">
      <c r="A60" s="162">
        <v>205</v>
      </c>
      <c r="B60" s="125" t="s">
        <v>157</v>
      </c>
      <c r="C60" s="137">
        <v>51627</v>
      </c>
      <c r="D60" s="138">
        <v>124500</v>
      </c>
      <c r="E60" s="137">
        <v>59059</v>
      </c>
      <c r="F60" s="854">
        <f t="shared" si="8"/>
        <v>47.436947791164656</v>
      </c>
      <c r="G60" s="855">
        <f t="shared" si="9"/>
        <v>114.39556821043253</v>
      </c>
    </row>
    <row r="61" spans="1:7">
      <c r="A61" s="124">
        <v>207</v>
      </c>
      <c r="B61" s="125" t="s">
        <v>158</v>
      </c>
      <c r="C61" s="137">
        <v>69335</v>
      </c>
      <c r="D61" s="138">
        <v>74700</v>
      </c>
      <c r="E61" s="137">
        <v>47080</v>
      </c>
      <c r="F61" s="854">
        <f t="shared" si="8"/>
        <v>63.025435073627847</v>
      </c>
      <c r="G61" s="855">
        <f t="shared" si="9"/>
        <v>67.902213889089197</v>
      </c>
    </row>
    <row r="62" spans="1:7">
      <c r="A62" s="124">
        <v>209</v>
      </c>
      <c r="B62" s="125" t="s">
        <v>159</v>
      </c>
      <c r="C62" s="104">
        <v>11089</v>
      </c>
      <c r="D62" s="138">
        <v>15090</v>
      </c>
      <c r="E62" s="104">
        <v>10057</v>
      </c>
      <c r="F62" s="854">
        <f t="shared" si="8"/>
        <v>66.64678595096089</v>
      </c>
      <c r="G62" s="855">
        <f t="shared" si="9"/>
        <v>90.693480025250253</v>
      </c>
    </row>
    <row r="63" spans="1:7">
      <c r="A63" s="124">
        <v>211</v>
      </c>
      <c r="B63" s="125" t="s">
        <v>67</v>
      </c>
      <c r="C63" s="137">
        <v>26254</v>
      </c>
      <c r="D63" s="138">
        <v>45200</v>
      </c>
      <c r="E63" s="137">
        <v>77993</v>
      </c>
      <c r="F63" s="854">
        <f t="shared" si="8"/>
        <v>172.55088495575222</v>
      </c>
      <c r="G63" s="855">
        <f t="shared" si="9"/>
        <v>297.07092252609124</v>
      </c>
    </row>
    <row r="64" spans="1:7">
      <c r="A64" s="124">
        <v>213</v>
      </c>
      <c r="B64" s="125" t="s">
        <v>68</v>
      </c>
      <c r="C64" s="137">
        <v>7043</v>
      </c>
      <c r="D64" s="138">
        <v>61460</v>
      </c>
      <c r="E64" s="137">
        <v>29817</v>
      </c>
      <c r="F64" s="854">
        <f t="shared" si="8"/>
        <v>48.514480963228117</v>
      </c>
      <c r="G64" s="855">
        <f t="shared" si="9"/>
        <v>423.35652420843388</v>
      </c>
    </row>
    <row r="65" spans="1:7">
      <c r="A65" s="124">
        <v>217</v>
      </c>
      <c r="B65" s="125" t="s">
        <v>160</v>
      </c>
      <c r="C65" s="137">
        <v>15081</v>
      </c>
      <c r="D65" s="138">
        <v>23200</v>
      </c>
      <c r="E65" s="137">
        <v>23606</v>
      </c>
      <c r="F65" s="854">
        <f t="shared" si="8"/>
        <v>101.75</v>
      </c>
      <c r="G65" s="855">
        <f t="shared" si="9"/>
        <v>156.52808169219549</v>
      </c>
    </row>
    <row r="66" spans="1:7" ht="13.5" thickBot="1">
      <c r="A66" s="126">
        <v>228</v>
      </c>
      <c r="B66" s="127" t="s">
        <v>78</v>
      </c>
      <c r="C66" s="291">
        <v>233</v>
      </c>
      <c r="D66" s="602">
        <v>5556</v>
      </c>
      <c r="E66" s="291">
        <v>56</v>
      </c>
      <c r="F66" s="856">
        <f>E66/D66*100</f>
        <v>1.0079193664506838</v>
      </c>
      <c r="G66" s="857">
        <f t="shared" si="9"/>
        <v>24.034334763948497</v>
      </c>
    </row>
    <row r="67" spans="1:7" ht="14.25" thickTop="1" thickBot="1">
      <c r="A67" s="163" t="s">
        <v>161</v>
      </c>
      <c r="B67" s="164"/>
      <c r="C67" s="141">
        <f>SUM(C59:C66)</f>
        <v>223375</v>
      </c>
      <c r="D67" s="603">
        <f>SUM(D59:D66)</f>
        <v>403586</v>
      </c>
      <c r="E67" s="141">
        <f>SUM(E59:E66)</f>
        <v>293282</v>
      </c>
      <c r="F67" s="858">
        <f t="shared" si="8"/>
        <v>72.669022215835042</v>
      </c>
      <c r="G67" s="859">
        <f t="shared" si="9"/>
        <v>131.2958030218243</v>
      </c>
    </row>
    <row r="68" spans="1:7" ht="13.5" thickBot="1">
      <c r="A68" s="166" t="s">
        <v>63</v>
      </c>
      <c r="B68" s="167"/>
      <c r="C68" s="130">
        <f>SUM(C58)</f>
        <v>41084</v>
      </c>
      <c r="D68" s="604">
        <f>SUM(D58)</f>
        <v>157500</v>
      </c>
      <c r="E68" s="130">
        <f>SUM(E58)</f>
        <v>98579</v>
      </c>
      <c r="F68" s="860">
        <f t="shared" si="8"/>
        <v>62.589841269841273</v>
      </c>
      <c r="G68" s="861">
        <f t="shared" si="9"/>
        <v>239.94499075065718</v>
      </c>
    </row>
    <row r="69" spans="1:7" ht="14.25" thickTop="1" thickBot="1">
      <c r="A69" s="37" t="s">
        <v>162</v>
      </c>
      <c r="B69" s="168"/>
      <c r="C69" s="129">
        <f>SUM(C68,C67)</f>
        <v>264459</v>
      </c>
      <c r="D69" s="605">
        <f>SUM(D67:D68)</f>
        <v>561086</v>
      </c>
      <c r="E69" s="129">
        <f>SUM(E67:E68)</f>
        <v>391861</v>
      </c>
      <c r="F69" s="860">
        <f t="shared" si="8"/>
        <v>69.839739362593249</v>
      </c>
      <c r="G69" s="862">
        <f t="shared" si="9"/>
        <v>148.17457526497492</v>
      </c>
    </row>
    <row r="70" spans="1:7" ht="14.25" thickTop="1" thickBot="1">
      <c r="A70" s="183"/>
      <c r="B70" s="273"/>
      <c r="C70" s="953" t="s">
        <v>167</v>
      </c>
      <c r="D70" s="954"/>
      <c r="E70" s="954"/>
      <c r="F70" s="954"/>
      <c r="G70" s="955"/>
    </row>
    <row r="71" spans="1:7" ht="13.5" thickTop="1">
      <c r="A71" s="170">
        <v>111</v>
      </c>
      <c r="B71" s="171" t="s">
        <v>63</v>
      </c>
      <c r="C71" s="285">
        <f t="shared" ref="C71:E78" si="10">ROUND((C58/C27*1000),0)</f>
        <v>7</v>
      </c>
      <c r="D71" s="606">
        <f t="shared" si="10"/>
        <v>25</v>
      </c>
      <c r="E71" s="285">
        <f>ROUND((E58/E27*1000),0)</f>
        <v>16</v>
      </c>
      <c r="F71" s="863">
        <f>E71/D71*100</f>
        <v>64</v>
      </c>
      <c r="G71" s="846">
        <f t="shared" ref="G71:G79" si="11">E71/C71*100</f>
        <v>228.57142857142856</v>
      </c>
    </row>
    <row r="72" spans="1:7">
      <c r="A72" s="124">
        <v>201</v>
      </c>
      <c r="B72" s="172" t="s">
        <v>64</v>
      </c>
      <c r="C72" s="284">
        <f t="shared" ref="C72:C82" si="12">ROUND((C59/C28*1000),0)</f>
        <v>72</v>
      </c>
      <c r="D72" s="607">
        <f t="shared" si="10"/>
        <v>92</v>
      </c>
      <c r="E72" s="284">
        <f t="shared" si="10"/>
        <v>78</v>
      </c>
      <c r="F72" s="864">
        <f t="shared" ref="F72:F82" si="13">E72/D72*100</f>
        <v>84.782608695652172</v>
      </c>
      <c r="G72" s="847">
        <f t="shared" si="11"/>
        <v>108.33333333333333</v>
      </c>
    </row>
    <row r="73" spans="1:7">
      <c r="A73" s="146">
        <v>205</v>
      </c>
      <c r="B73" s="172" t="s">
        <v>157</v>
      </c>
      <c r="C73" s="284">
        <f t="shared" si="12"/>
        <v>72</v>
      </c>
      <c r="D73" s="607">
        <f t="shared" si="10"/>
        <v>168</v>
      </c>
      <c r="E73" s="284">
        <f t="shared" si="10"/>
        <v>82</v>
      </c>
      <c r="F73" s="864">
        <f t="shared" si="13"/>
        <v>48.80952380952381</v>
      </c>
      <c r="G73" s="847">
        <f t="shared" si="11"/>
        <v>113.88888888888889</v>
      </c>
    </row>
    <row r="74" spans="1:7">
      <c r="A74" s="124">
        <v>207</v>
      </c>
      <c r="B74" s="172" t="s">
        <v>158</v>
      </c>
      <c r="C74" s="284">
        <f t="shared" si="12"/>
        <v>100</v>
      </c>
      <c r="D74" s="607">
        <f t="shared" si="10"/>
        <v>107</v>
      </c>
      <c r="E74" s="284">
        <f t="shared" si="10"/>
        <v>68</v>
      </c>
      <c r="F74" s="864">
        <f t="shared" si="13"/>
        <v>63.551401869158873</v>
      </c>
      <c r="G74" s="847">
        <f t="shared" si="11"/>
        <v>68</v>
      </c>
    </row>
    <row r="75" spans="1:7">
      <c r="A75" s="124">
        <v>209</v>
      </c>
      <c r="B75" s="172" t="s">
        <v>159</v>
      </c>
      <c r="C75" s="284">
        <f t="shared" si="12"/>
        <v>83</v>
      </c>
      <c r="D75" s="607">
        <f t="shared" si="10"/>
        <v>112</v>
      </c>
      <c r="E75" s="284">
        <f t="shared" si="10"/>
        <v>74</v>
      </c>
      <c r="F75" s="864">
        <f t="shared" si="13"/>
        <v>66.071428571428569</v>
      </c>
      <c r="G75" s="847">
        <f t="shared" si="11"/>
        <v>89.156626506024097</v>
      </c>
    </row>
    <row r="76" spans="1:7">
      <c r="A76" s="124">
        <v>211</v>
      </c>
      <c r="B76" s="172" t="s">
        <v>67</v>
      </c>
      <c r="C76" s="284">
        <f t="shared" si="12"/>
        <v>23</v>
      </c>
      <c r="D76" s="607">
        <f t="shared" si="10"/>
        <v>40</v>
      </c>
      <c r="E76" s="284">
        <f t="shared" si="10"/>
        <v>68</v>
      </c>
      <c r="F76" s="864">
        <f t="shared" si="13"/>
        <v>170</v>
      </c>
      <c r="G76" s="847">
        <f t="shared" si="11"/>
        <v>295.65217391304344</v>
      </c>
    </row>
    <row r="77" spans="1:7">
      <c r="A77" s="124">
        <v>213</v>
      </c>
      <c r="B77" s="172" t="s">
        <v>68</v>
      </c>
      <c r="C77" s="284">
        <f t="shared" si="12"/>
        <v>17</v>
      </c>
      <c r="D77" s="607">
        <f t="shared" si="10"/>
        <v>149</v>
      </c>
      <c r="E77" s="284">
        <f t="shared" si="10"/>
        <v>72</v>
      </c>
      <c r="F77" s="864">
        <f t="shared" si="13"/>
        <v>48.322147651006716</v>
      </c>
      <c r="G77" s="847">
        <f t="shared" si="11"/>
        <v>423.52941176470591</v>
      </c>
    </row>
    <row r="78" spans="1:7">
      <c r="A78" s="124">
        <v>217</v>
      </c>
      <c r="B78" s="172" t="s">
        <v>160</v>
      </c>
      <c r="C78" s="284">
        <f t="shared" si="12"/>
        <v>37</v>
      </c>
      <c r="D78" s="607">
        <f t="shared" si="10"/>
        <v>56</v>
      </c>
      <c r="E78" s="284">
        <f t="shared" si="10"/>
        <v>57</v>
      </c>
      <c r="F78" s="864">
        <f t="shared" si="13"/>
        <v>101.78571428571428</v>
      </c>
      <c r="G78" s="847">
        <f t="shared" si="11"/>
        <v>154.05405405405406</v>
      </c>
    </row>
    <row r="79" spans="1:7" ht="13.5" thickBot="1">
      <c r="A79" s="126">
        <v>228</v>
      </c>
      <c r="B79" s="174" t="s">
        <v>78</v>
      </c>
      <c r="C79" s="286">
        <f t="shared" si="12"/>
        <v>6</v>
      </c>
      <c r="D79" s="608">
        <f t="shared" ref="D79:E82" si="14">ROUND((D66/D35*1000),0)</f>
        <v>60</v>
      </c>
      <c r="E79" s="286">
        <f t="shared" si="14"/>
        <v>2</v>
      </c>
      <c r="F79" s="865">
        <f>E79/D79*100</f>
        <v>3.3333333333333335</v>
      </c>
      <c r="G79" s="847">
        <f t="shared" si="11"/>
        <v>33.333333333333329</v>
      </c>
    </row>
    <row r="80" spans="1:7" ht="14.25" thickTop="1" thickBot="1">
      <c r="A80" s="175" t="s">
        <v>161</v>
      </c>
      <c r="B80" s="176"/>
      <c r="C80" s="185">
        <f t="shared" si="12"/>
        <v>54</v>
      </c>
      <c r="D80" s="575">
        <f t="shared" si="14"/>
        <v>96</v>
      </c>
      <c r="E80" s="866">
        <f t="shared" si="14"/>
        <v>71</v>
      </c>
      <c r="F80" s="849">
        <f t="shared" si="13"/>
        <v>73.958333333333343</v>
      </c>
      <c r="G80" s="867">
        <f>E80/C80*100</f>
        <v>131.4814814814815</v>
      </c>
    </row>
    <row r="81" spans="1:7" ht="13.5" thickBot="1">
      <c r="A81" s="40" t="s">
        <v>63</v>
      </c>
      <c r="B81" s="177"/>
      <c r="C81" s="580">
        <f t="shared" si="12"/>
        <v>7</v>
      </c>
      <c r="D81" s="609">
        <f t="shared" si="14"/>
        <v>25</v>
      </c>
      <c r="E81" s="868">
        <f t="shared" si="14"/>
        <v>16</v>
      </c>
      <c r="F81" s="844">
        <f t="shared" si="13"/>
        <v>64</v>
      </c>
      <c r="G81" s="869">
        <f>E81/C81*100</f>
        <v>228.57142857142856</v>
      </c>
    </row>
    <row r="82" spans="1:7" ht="14.25" thickTop="1" thickBot="1">
      <c r="A82" s="37" t="s">
        <v>162</v>
      </c>
      <c r="B82" s="168"/>
      <c r="C82" s="186">
        <f t="shared" si="12"/>
        <v>25</v>
      </c>
      <c r="D82" s="600">
        <f t="shared" si="14"/>
        <v>53</v>
      </c>
      <c r="E82" s="870">
        <f t="shared" si="14"/>
        <v>38</v>
      </c>
      <c r="F82" s="845">
        <f t="shared" si="13"/>
        <v>71.698113207547166</v>
      </c>
      <c r="G82" s="871">
        <f>E82/C82*100</f>
        <v>152</v>
      </c>
    </row>
    <row r="83" spans="1:7" ht="13.5" thickTop="1">
      <c r="A83" s="150"/>
      <c r="B83" s="150"/>
      <c r="C83" s="150"/>
      <c r="D83" s="150"/>
      <c r="E83" s="150"/>
      <c r="F83" s="150"/>
      <c r="G83" s="150"/>
    </row>
    <row r="84" spans="1:7" ht="13.5" thickBot="1">
      <c r="A84" s="150"/>
      <c r="B84" s="150"/>
      <c r="C84" s="150"/>
      <c r="D84" s="150"/>
      <c r="E84" s="150"/>
      <c r="F84" s="150"/>
      <c r="G84" s="150"/>
    </row>
    <row r="85" spans="1:7" ht="14.25" thickTop="1" thickBot="1">
      <c r="A85" s="106"/>
      <c r="B85" s="274"/>
      <c r="C85" s="151"/>
      <c r="D85" s="152" t="s">
        <v>168</v>
      </c>
      <c r="E85" s="152"/>
      <c r="F85" s="152"/>
      <c r="G85" s="153"/>
    </row>
    <row r="86" spans="1:7" ht="13.5" thickTop="1">
      <c r="A86" s="190" t="s">
        <v>147</v>
      </c>
      <c r="B86" s="190" t="s">
        <v>148</v>
      </c>
      <c r="C86" s="109" t="s">
        <v>149</v>
      </c>
      <c r="D86" s="110" t="s">
        <v>52</v>
      </c>
      <c r="E86" s="111" t="s">
        <v>149</v>
      </c>
      <c r="F86" s="110" t="s">
        <v>8</v>
      </c>
      <c r="G86" s="112" t="s">
        <v>8</v>
      </c>
    </row>
    <row r="87" spans="1:7" ht="13.5" thickBot="1">
      <c r="A87" s="154"/>
      <c r="B87" s="154"/>
      <c r="C87" s="115">
        <v>2010</v>
      </c>
      <c r="D87" s="116">
        <v>2011</v>
      </c>
      <c r="E87" s="117">
        <v>2011</v>
      </c>
      <c r="F87" s="116" t="s">
        <v>231</v>
      </c>
      <c r="G87" s="118" t="s">
        <v>232</v>
      </c>
    </row>
    <row r="88" spans="1:7" ht="14.25" thickTop="1" thickBot="1">
      <c r="A88" s="156" t="s">
        <v>150</v>
      </c>
      <c r="B88" s="179" t="s">
        <v>151</v>
      </c>
      <c r="C88" s="156" t="s">
        <v>152</v>
      </c>
      <c r="D88" s="180" t="s">
        <v>153</v>
      </c>
      <c r="E88" s="181" t="s">
        <v>154</v>
      </c>
      <c r="F88" s="180" t="s">
        <v>155</v>
      </c>
      <c r="G88" s="182" t="s">
        <v>156</v>
      </c>
    </row>
    <row r="89" spans="1:7" ht="13.5" thickTop="1">
      <c r="A89" s="170">
        <v>111</v>
      </c>
      <c r="B89" s="171" t="s">
        <v>63</v>
      </c>
      <c r="C89" s="136">
        <v>90681</v>
      </c>
      <c r="D89" s="610">
        <v>105000</v>
      </c>
      <c r="E89" s="136">
        <v>84446</v>
      </c>
      <c r="F89" s="852">
        <f>E89/D89*100</f>
        <v>80.424761904761908</v>
      </c>
      <c r="G89" s="853">
        <f>E89/C89*100</f>
        <v>93.124248740088888</v>
      </c>
    </row>
    <row r="90" spans="1:7">
      <c r="A90" s="124">
        <v>201</v>
      </c>
      <c r="B90" s="172" t="s">
        <v>64</v>
      </c>
      <c r="C90" s="138">
        <v>20453</v>
      </c>
      <c r="D90" s="137">
        <v>19720</v>
      </c>
      <c r="E90" s="138">
        <v>13598</v>
      </c>
      <c r="F90" s="854">
        <f t="shared" ref="F90:F95" si="15">E90/D90*100</f>
        <v>68.955375253549704</v>
      </c>
      <c r="G90" s="855">
        <f t="shared" ref="G90:G100" si="16">E90/C90*100</f>
        <v>66.484134356818075</v>
      </c>
    </row>
    <row r="91" spans="1:7">
      <c r="A91" s="146">
        <v>205</v>
      </c>
      <c r="B91" s="172" t="s">
        <v>157</v>
      </c>
      <c r="C91" s="138">
        <v>5201</v>
      </c>
      <c r="D91" s="137">
        <v>5500</v>
      </c>
      <c r="E91" s="138">
        <v>7232</v>
      </c>
      <c r="F91" s="854">
        <f t="shared" si="15"/>
        <v>131.49090909090907</v>
      </c>
      <c r="G91" s="855">
        <f t="shared" si="16"/>
        <v>139.05018265718132</v>
      </c>
    </row>
    <row r="92" spans="1:7">
      <c r="A92" s="124">
        <v>207</v>
      </c>
      <c r="B92" s="172" t="s">
        <v>158</v>
      </c>
      <c r="C92" s="138">
        <v>6170</v>
      </c>
      <c r="D92" s="137">
        <v>6300</v>
      </c>
      <c r="E92" s="138">
        <v>6165</v>
      </c>
      <c r="F92" s="854">
        <f t="shared" si="15"/>
        <v>97.857142857142847</v>
      </c>
      <c r="G92" s="855">
        <f t="shared" si="16"/>
        <v>99.918962722852513</v>
      </c>
    </row>
    <row r="93" spans="1:7">
      <c r="A93" s="124">
        <v>209</v>
      </c>
      <c r="B93" s="172" t="s">
        <v>159</v>
      </c>
      <c r="C93" s="138">
        <v>953</v>
      </c>
      <c r="D93" s="137">
        <v>1820</v>
      </c>
      <c r="E93" s="138">
        <v>909</v>
      </c>
      <c r="F93" s="854">
        <f t="shared" si="15"/>
        <v>49.945054945054949</v>
      </c>
      <c r="G93" s="855">
        <f t="shared" si="16"/>
        <v>95.38300104931794</v>
      </c>
    </row>
    <row r="94" spans="1:7">
      <c r="A94" s="124">
        <v>211</v>
      </c>
      <c r="B94" s="172" t="s">
        <v>67</v>
      </c>
      <c r="C94" s="138">
        <v>30787</v>
      </c>
      <c r="D94" s="137">
        <v>26000</v>
      </c>
      <c r="E94" s="138">
        <v>25104</v>
      </c>
      <c r="F94" s="854">
        <f t="shared" si="15"/>
        <v>96.553846153846152</v>
      </c>
      <c r="G94" s="855">
        <f t="shared" si="16"/>
        <v>81.540910124403155</v>
      </c>
    </row>
    <row r="95" spans="1:7">
      <c r="A95" s="124">
        <v>213</v>
      </c>
      <c r="B95" s="172" t="s">
        <v>68</v>
      </c>
      <c r="C95" s="138">
        <v>5807</v>
      </c>
      <c r="D95" s="137">
        <v>6960</v>
      </c>
      <c r="E95" s="138">
        <v>6441</v>
      </c>
      <c r="F95" s="854">
        <f t="shared" si="15"/>
        <v>92.543103448275872</v>
      </c>
      <c r="G95" s="855">
        <f t="shared" si="16"/>
        <v>110.91785775787841</v>
      </c>
    </row>
    <row r="96" spans="1:7">
      <c r="A96" s="124">
        <v>217</v>
      </c>
      <c r="B96" s="172" t="s">
        <v>160</v>
      </c>
      <c r="C96" s="138">
        <v>0</v>
      </c>
      <c r="D96" s="137">
        <v>0</v>
      </c>
      <c r="E96" s="138">
        <v>156</v>
      </c>
      <c r="F96" s="854"/>
      <c r="G96" s="855"/>
    </row>
    <row r="97" spans="1:7" ht="13.5" thickBot="1">
      <c r="A97" s="126">
        <v>228</v>
      </c>
      <c r="B97" s="174" t="s">
        <v>78</v>
      </c>
      <c r="C97" s="139">
        <v>0</v>
      </c>
      <c r="D97" s="611">
        <v>0</v>
      </c>
      <c r="E97" s="139">
        <v>0</v>
      </c>
      <c r="F97" s="856"/>
      <c r="G97" s="857"/>
    </row>
    <row r="98" spans="1:7" ht="14.25" thickTop="1" thickBot="1">
      <c r="A98" s="175" t="s">
        <v>161</v>
      </c>
      <c r="B98" s="184"/>
      <c r="C98" s="141">
        <f>SUM(C90:C97)</f>
        <v>69371</v>
      </c>
      <c r="D98" s="141">
        <f>SUM(D90:D97)</f>
        <v>66300</v>
      </c>
      <c r="E98" s="603">
        <f>SUM(E90:E97)</f>
        <v>59605</v>
      </c>
      <c r="F98" s="858">
        <f>E98/D98*100</f>
        <v>89.901960784313729</v>
      </c>
      <c r="G98" s="859">
        <f t="shared" si="16"/>
        <v>85.922071182482597</v>
      </c>
    </row>
    <row r="99" spans="1:7" ht="13.5" thickBot="1">
      <c r="A99" s="166" t="s">
        <v>63</v>
      </c>
      <c r="B99" s="167"/>
      <c r="C99" s="581">
        <f>SUM(C89)</f>
        <v>90681</v>
      </c>
      <c r="D99" s="581">
        <f>SUM(D89)</f>
        <v>105000</v>
      </c>
      <c r="E99" s="581">
        <f>SUM(E89)</f>
        <v>84446</v>
      </c>
      <c r="F99" s="860">
        <f>E99/D99*100</f>
        <v>80.424761904761908</v>
      </c>
      <c r="G99" s="872">
        <f>E99/C99*100</f>
        <v>93.124248740088888</v>
      </c>
    </row>
    <row r="100" spans="1:7" ht="14.25" thickTop="1" thickBot="1">
      <c r="A100" s="37" t="s">
        <v>162</v>
      </c>
      <c r="B100" s="168"/>
      <c r="C100" s="129">
        <f>SUM(C99,C98)</f>
        <v>160052</v>
      </c>
      <c r="D100" s="129">
        <f>SUM(D98:D99)</f>
        <v>171300</v>
      </c>
      <c r="E100" s="605">
        <f>SUM(E98:E99)</f>
        <v>144051</v>
      </c>
      <c r="F100" s="873">
        <f>E100/D100*100</f>
        <v>84.092819614711033</v>
      </c>
      <c r="G100" s="862">
        <f t="shared" si="16"/>
        <v>90.002624147152176</v>
      </c>
    </row>
    <row r="101" spans="1:7" ht="14.25" thickTop="1" thickBot="1">
      <c r="A101" s="183"/>
      <c r="B101" s="273"/>
      <c r="C101" s="953" t="s">
        <v>169</v>
      </c>
      <c r="D101" s="954"/>
      <c r="E101" s="954"/>
      <c r="F101" s="954"/>
      <c r="G101" s="955"/>
    </row>
    <row r="102" spans="1:7" ht="13.5" thickTop="1">
      <c r="A102" s="170">
        <v>111</v>
      </c>
      <c r="B102" s="171" t="s">
        <v>63</v>
      </c>
      <c r="C102" s="285">
        <f t="shared" ref="C102:E109" si="17">ROUND((C89/C27*1000),0)</f>
        <v>14</v>
      </c>
      <c r="D102" s="285">
        <f t="shared" si="17"/>
        <v>17</v>
      </c>
      <c r="E102" s="285">
        <f>ROUND((E89/E27*1000),0)</f>
        <v>13</v>
      </c>
      <c r="F102" s="846">
        <f>E102/D102*100</f>
        <v>76.470588235294116</v>
      </c>
      <c r="G102" s="846">
        <f>E102/C102*100</f>
        <v>92.857142857142861</v>
      </c>
    </row>
    <row r="103" spans="1:7">
      <c r="A103" s="124">
        <v>201</v>
      </c>
      <c r="B103" s="172" t="s">
        <v>64</v>
      </c>
      <c r="C103" s="284">
        <f t="shared" ref="C103:C113" si="18">ROUND((C90/C28*1000),0)</f>
        <v>35</v>
      </c>
      <c r="D103" s="284">
        <f t="shared" si="17"/>
        <v>34</v>
      </c>
      <c r="E103" s="284">
        <f t="shared" si="17"/>
        <v>23</v>
      </c>
      <c r="F103" s="847">
        <f>E103/D103*100</f>
        <v>67.64705882352942</v>
      </c>
      <c r="G103" s="847">
        <f t="shared" ref="G103:G113" si="19">E103/C103*100</f>
        <v>65.714285714285708</v>
      </c>
    </row>
    <row r="104" spans="1:7">
      <c r="A104" s="162">
        <v>205</v>
      </c>
      <c r="B104" s="173" t="s">
        <v>157</v>
      </c>
      <c r="C104" s="284">
        <f t="shared" si="18"/>
        <v>7</v>
      </c>
      <c r="D104" s="284">
        <f t="shared" si="17"/>
        <v>7</v>
      </c>
      <c r="E104" s="284">
        <f t="shared" si="17"/>
        <v>10</v>
      </c>
      <c r="F104" s="847">
        <f t="shared" ref="F104:F113" si="20">E104/D104*100</f>
        <v>142.85714285714286</v>
      </c>
      <c r="G104" s="847">
        <f t="shared" si="19"/>
        <v>142.85714285714286</v>
      </c>
    </row>
    <row r="105" spans="1:7">
      <c r="A105" s="124">
        <v>207</v>
      </c>
      <c r="B105" s="172" t="s">
        <v>158</v>
      </c>
      <c r="C105" s="284">
        <f t="shared" si="18"/>
        <v>9</v>
      </c>
      <c r="D105" s="284">
        <f t="shared" si="17"/>
        <v>9</v>
      </c>
      <c r="E105" s="284">
        <f t="shared" si="17"/>
        <v>9</v>
      </c>
      <c r="F105" s="847">
        <f t="shared" si="20"/>
        <v>100</v>
      </c>
      <c r="G105" s="847">
        <f t="shared" si="19"/>
        <v>100</v>
      </c>
    </row>
    <row r="106" spans="1:7">
      <c r="A106" s="124">
        <v>209</v>
      </c>
      <c r="B106" s="172" t="s">
        <v>159</v>
      </c>
      <c r="C106" s="284">
        <f t="shared" si="18"/>
        <v>7</v>
      </c>
      <c r="D106" s="284">
        <f t="shared" si="17"/>
        <v>13</v>
      </c>
      <c r="E106" s="284">
        <f t="shared" si="17"/>
        <v>7</v>
      </c>
      <c r="F106" s="847">
        <f t="shared" si="20"/>
        <v>53.846153846153847</v>
      </c>
      <c r="G106" s="847">
        <f t="shared" si="19"/>
        <v>100</v>
      </c>
    </row>
    <row r="107" spans="1:7">
      <c r="A107" s="124">
        <v>211</v>
      </c>
      <c r="B107" s="172" t="s">
        <v>67</v>
      </c>
      <c r="C107" s="284">
        <f t="shared" si="18"/>
        <v>27</v>
      </c>
      <c r="D107" s="284">
        <f t="shared" si="17"/>
        <v>23</v>
      </c>
      <c r="E107" s="284">
        <f t="shared" si="17"/>
        <v>22</v>
      </c>
      <c r="F107" s="847">
        <f t="shared" si="20"/>
        <v>95.652173913043484</v>
      </c>
      <c r="G107" s="847">
        <f t="shared" si="19"/>
        <v>81.481481481481481</v>
      </c>
    </row>
    <row r="108" spans="1:7">
      <c r="A108" s="124">
        <v>213</v>
      </c>
      <c r="B108" s="172" t="s">
        <v>68</v>
      </c>
      <c r="C108" s="284">
        <f t="shared" si="18"/>
        <v>14</v>
      </c>
      <c r="D108" s="284">
        <f t="shared" si="17"/>
        <v>17</v>
      </c>
      <c r="E108" s="284">
        <f t="shared" si="17"/>
        <v>16</v>
      </c>
      <c r="F108" s="847">
        <f t="shared" si="20"/>
        <v>94.117647058823522</v>
      </c>
      <c r="G108" s="847">
        <f t="shared" si="19"/>
        <v>114.28571428571428</v>
      </c>
    </row>
    <row r="109" spans="1:7">
      <c r="A109" s="124">
        <v>217</v>
      </c>
      <c r="B109" s="172" t="s">
        <v>160</v>
      </c>
      <c r="C109" s="284">
        <f t="shared" si="18"/>
        <v>0</v>
      </c>
      <c r="D109" s="284">
        <f t="shared" si="17"/>
        <v>0</v>
      </c>
      <c r="E109" s="284">
        <f t="shared" si="17"/>
        <v>0</v>
      </c>
      <c r="F109" s="847"/>
      <c r="G109" s="847"/>
    </row>
    <row r="110" spans="1:7" ht="13.5" thickBot="1">
      <c r="A110" s="126">
        <v>228</v>
      </c>
      <c r="B110" s="174" t="s">
        <v>78</v>
      </c>
      <c r="C110" s="286">
        <f t="shared" si="18"/>
        <v>0</v>
      </c>
      <c r="D110" s="286">
        <f t="shared" ref="D110:E113" si="21">ROUND((D97/D35*1000),0)</f>
        <v>0</v>
      </c>
      <c r="E110" s="286">
        <f t="shared" si="21"/>
        <v>0</v>
      </c>
      <c r="F110" s="848"/>
      <c r="G110" s="848"/>
    </row>
    <row r="111" spans="1:7" ht="14.25" thickTop="1" thickBot="1">
      <c r="A111" s="128" t="s">
        <v>161</v>
      </c>
      <c r="B111" s="140"/>
      <c r="C111" s="185">
        <f t="shared" si="18"/>
        <v>17</v>
      </c>
      <c r="D111" s="185">
        <f t="shared" si="21"/>
        <v>16</v>
      </c>
      <c r="E111" s="866">
        <f t="shared" si="21"/>
        <v>14</v>
      </c>
      <c r="F111" s="851">
        <f t="shared" si="20"/>
        <v>87.5</v>
      </c>
      <c r="G111" s="867">
        <f t="shared" si="19"/>
        <v>82.35294117647058</v>
      </c>
    </row>
    <row r="112" spans="1:7" ht="13.5" thickBot="1">
      <c r="A112" s="277" t="s">
        <v>63</v>
      </c>
      <c r="B112" s="278"/>
      <c r="C112" s="580">
        <f t="shared" si="18"/>
        <v>14</v>
      </c>
      <c r="D112" s="580">
        <f t="shared" si="21"/>
        <v>17</v>
      </c>
      <c r="E112" s="868">
        <f t="shared" si="21"/>
        <v>13</v>
      </c>
      <c r="F112" s="851">
        <f t="shared" si="20"/>
        <v>76.470588235294116</v>
      </c>
      <c r="G112" s="869">
        <f t="shared" si="19"/>
        <v>92.857142857142861</v>
      </c>
    </row>
    <row r="113" spans="1:7" ht="14.25" thickTop="1" thickBot="1">
      <c r="A113" s="144" t="s">
        <v>162</v>
      </c>
      <c r="B113" s="145"/>
      <c r="C113" s="186">
        <f t="shared" si="18"/>
        <v>15</v>
      </c>
      <c r="D113" s="186">
        <f t="shared" si="21"/>
        <v>16</v>
      </c>
      <c r="E113" s="870">
        <f t="shared" si="21"/>
        <v>14</v>
      </c>
      <c r="F113" s="845">
        <f t="shared" si="20"/>
        <v>87.5</v>
      </c>
      <c r="G113" s="871">
        <f t="shared" si="19"/>
        <v>93.333333333333329</v>
      </c>
    </row>
    <row r="114" spans="1:7" ht="13.5" thickTop="1">
      <c r="A114" s="231"/>
      <c r="B114" s="231"/>
      <c r="C114" s="178"/>
      <c r="D114" s="178"/>
      <c r="E114" s="178"/>
      <c r="F114" s="275"/>
      <c r="G114" s="276"/>
    </row>
    <row r="115" spans="1:7" ht="13.5" thickBot="1">
      <c r="A115" s="231"/>
      <c r="B115" s="231"/>
      <c r="C115" s="178"/>
      <c r="D115" s="178"/>
      <c r="E115" s="178"/>
      <c r="F115" s="275"/>
      <c r="G115" s="276"/>
    </row>
    <row r="116" spans="1:7" ht="14.25" thickTop="1" thickBot="1">
      <c r="A116" s="106"/>
      <c r="B116" s="106"/>
      <c r="C116" s="188"/>
      <c r="D116" s="188" t="s">
        <v>170</v>
      </c>
      <c r="E116" s="188"/>
      <c r="F116" s="188"/>
      <c r="G116" s="189"/>
    </row>
    <row r="117" spans="1:7" ht="13.5" thickTop="1">
      <c r="A117" s="190" t="s">
        <v>147</v>
      </c>
      <c r="B117" s="191" t="s">
        <v>148</v>
      </c>
      <c r="C117" s="109" t="s">
        <v>149</v>
      </c>
      <c r="D117" s="110" t="s">
        <v>52</v>
      </c>
      <c r="E117" s="111" t="s">
        <v>149</v>
      </c>
      <c r="F117" s="110" t="s">
        <v>8</v>
      </c>
      <c r="G117" s="112" t="s">
        <v>8</v>
      </c>
    </row>
    <row r="118" spans="1:7" ht="13.5" thickBot="1">
      <c r="A118" s="154"/>
      <c r="B118" s="155"/>
      <c r="C118" s="115">
        <v>2010</v>
      </c>
      <c r="D118" s="116">
        <v>2011</v>
      </c>
      <c r="E118" s="117">
        <v>2011</v>
      </c>
      <c r="F118" s="116" t="s">
        <v>231</v>
      </c>
      <c r="G118" s="118" t="s">
        <v>232</v>
      </c>
    </row>
    <row r="119" spans="1:7" ht="14.25" thickTop="1" thickBot="1">
      <c r="A119" s="131" t="s">
        <v>150</v>
      </c>
      <c r="B119" s="192" t="s">
        <v>151</v>
      </c>
      <c r="C119" s="131" t="s">
        <v>152</v>
      </c>
      <c r="D119" s="133" t="s">
        <v>153</v>
      </c>
      <c r="E119" s="134" t="s">
        <v>154</v>
      </c>
      <c r="F119" s="133" t="s">
        <v>155</v>
      </c>
      <c r="G119" s="134" t="s">
        <v>156</v>
      </c>
    </row>
    <row r="120" spans="1:7" ht="13.5" thickTop="1">
      <c r="A120" s="170">
        <v>111</v>
      </c>
      <c r="B120" s="171" t="s">
        <v>63</v>
      </c>
      <c r="C120" s="193">
        <v>102336</v>
      </c>
      <c r="D120" s="612">
        <v>134500</v>
      </c>
      <c r="E120" s="193">
        <v>126934</v>
      </c>
      <c r="F120" s="874">
        <f>E120/D120*100</f>
        <v>94.374721189591085</v>
      </c>
      <c r="G120" s="875">
        <f>E120/C120*100</f>
        <v>124.036507191995</v>
      </c>
    </row>
    <row r="121" spans="1:7">
      <c r="A121" s="124">
        <v>201</v>
      </c>
      <c r="B121" s="172" t="s">
        <v>64</v>
      </c>
      <c r="C121" s="137">
        <v>10151</v>
      </c>
      <c r="D121" s="138">
        <v>100</v>
      </c>
      <c r="E121" s="137">
        <v>8384</v>
      </c>
      <c r="F121" s="876">
        <f>E121/D121*100</f>
        <v>8384</v>
      </c>
      <c r="G121" s="854">
        <f t="shared" ref="G121:G131" si="22">E121/C121*100</f>
        <v>82.592847995271399</v>
      </c>
    </row>
    <row r="122" spans="1:7">
      <c r="A122" s="146">
        <v>205</v>
      </c>
      <c r="B122" s="172" t="s">
        <v>157</v>
      </c>
      <c r="C122" s="137">
        <v>4447</v>
      </c>
      <c r="D122" s="138">
        <v>0</v>
      </c>
      <c r="E122" s="137">
        <v>0</v>
      </c>
      <c r="F122" s="876"/>
      <c r="G122" s="854">
        <f t="shared" si="22"/>
        <v>0</v>
      </c>
    </row>
    <row r="123" spans="1:7">
      <c r="A123" s="124">
        <v>207</v>
      </c>
      <c r="B123" s="172" t="s">
        <v>158</v>
      </c>
      <c r="C123" s="137">
        <v>2306</v>
      </c>
      <c r="D123" s="138">
        <v>5000</v>
      </c>
      <c r="E123" s="137">
        <v>2603</v>
      </c>
      <c r="F123" s="876">
        <f>E123/D123*100</f>
        <v>52.059999999999995</v>
      </c>
      <c r="G123" s="854">
        <f t="shared" si="22"/>
        <v>112.87944492627928</v>
      </c>
    </row>
    <row r="124" spans="1:7">
      <c r="A124" s="124">
        <v>209</v>
      </c>
      <c r="B124" s="172" t="s">
        <v>159</v>
      </c>
      <c r="C124" s="137">
        <v>3821</v>
      </c>
      <c r="D124" s="138">
        <v>5090</v>
      </c>
      <c r="E124" s="137">
        <v>4626</v>
      </c>
      <c r="F124" s="876">
        <f>E124/D124*100</f>
        <v>90.884086444007863</v>
      </c>
      <c r="G124" s="854">
        <f t="shared" si="22"/>
        <v>121.06778330280032</v>
      </c>
    </row>
    <row r="125" spans="1:7">
      <c r="A125" s="124">
        <v>211</v>
      </c>
      <c r="B125" s="172" t="s">
        <v>67</v>
      </c>
      <c r="C125" s="137">
        <v>0</v>
      </c>
      <c r="D125" s="138">
        <v>5000</v>
      </c>
      <c r="E125" s="137">
        <v>4065</v>
      </c>
      <c r="F125" s="876">
        <f>E125/D125*100</f>
        <v>81.3</v>
      </c>
      <c r="G125" s="854"/>
    </row>
    <row r="126" spans="1:7">
      <c r="A126" s="124">
        <v>213</v>
      </c>
      <c r="B126" s="172" t="s">
        <v>68</v>
      </c>
      <c r="C126" s="137">
        <v>4239</v>
      </c>
      <c r="D126" s="138">
        <v>9240</v>
      </c>
      <c r="E126" s="137">
        <v>4103</v>
      </c>
      <c r="F126" s="876">
        <f>E126/D126*100</f>
        <v>44.404761904761905</v>
      </c>
      <c r="G126" s="854">
        <f>E126/C126*100</f>
        <v>96.791696154753481</v>
      </c>
    </row>
    <row r="127" spans="1:7">
      <c r="A127" s="124">
        <v>217</v>
      </c>
      <c r="B127" s="172" t="s">
        <v>160</v>
      </c>
      <c r="C127" s="137">
        <v>26572</v>
      </c>
      <c r="D127" s="138">
        <v>46800</v>
      </c>
      <c r="E127" s="137">
        <v>46786</v>
      </c>
      <c r="F127" s="876">
        <f>E127/D127*100</f>
        <v>99.970085470085465</v>
      </c>
      <c r="G127" s="854">
        <f>E127/C127*100</f>
        <v>176.07255757940689</v>
      </c>
    </row>
    <row r="128" spans="1:7" ht="13.5" thickBot="1">
      <c r="A128" s="126">
        <v>228</v>
      </c>
      <c r="B128" s="174" t="s">
        <v>78</v>
      </c>
      <c r="C128" s="194">
        <v>0</v>
      </c>
      <c r="D128" s="195">
        <v>0</v>
      </c>
      <c r="E128" s="194">
        <v>0</v>
      </c>
      <c r="F128" s="877"/>
      <c r="G128" s="878"/>
    </row>
    <row r="129" spans="1:7" ht="14.25" thickTop="1" thickBot="1">
      <c r="A129" s="163" t="s">
        <v>161</v>
      </c>
      <c r="B129" s="164"/>
      <c r="C129" s="165">
        <f>SUM(C121:C128)</f>
        <v>51536</v>
      </c>
      <c r="D129" s="613">
        <f>SUM(D121:D128)</f>
        <v>71230</v>
      </c>
      <c r="E129" s="165">
        <f>SUM(E121:E128)</f>
        <v>70567</v>
      </c>
      <c r="F129" s="879">
        <f>E129/D129*100</f>
        <v>99.069212410501194</v>
      </c>
      <c r="G129" s="880">
        <f t="shared" si="22"/>
        <v>136.92758460105557</v>
      </c>
    </row>
    <row r="130" spans="1:7" ht="13.5" thickBot="1">
      <c r="A130" s="166" t="s">
        <v>63</v>
      </c>
      <c r="B130" s="167"/>
      <c r="C130" s="149">
        <f>SUM(C120)</f>
        <v>102336</v>
      </c>
      <c r="D130" s="614">
        <f>SUM(D120)</f>
        <v>134500</v>
      </c>
      <c r="E130" s="149">
        <f>SUM(E120)</f>
        <v>126934</v>
      </c>
      <c r="F130" s="879">
        <f>E130/D130*100</f>
        <v>94.374721189591085</v>
      </c>
      <c r="G130" s="881">
        <f t="shared" si="22"/>
        <v>124.036507191995</v>
      </c>
    </row>
    <row r="131" spans="1:7" ht="14.25" thickTop="1" thickBot="1">
      <c r="A131" s="37" t="s">
        <v>162</v>
      </c>
      <c r="B131" s="168"/>
      <c r="C131" s="129">
        <f>SUM(C130,C129)</f>
        <v>153872</v>
      </c>
      <c r="D131" s="605">
        <f>SUM(D129:D130)</f>
        <v>205730</v>
      </c>
      <c r="E131" s="129">
        <f>SUM(E129:E130)</f>
        <v>197501</v>
      </c>
      <c r="F131" s="882">
        <f>E131/D131*100</f>
        <v>96.000097214796085</v>
      </c>
      <c r="G131" s="882">
        <f t="shared" si="22"/>
        <v>128.35408651346575</v>
      </c>
    </row>
    <row r="132" spans="1:7" ht="13.5" thickTop="1">
      <c r="A132" s="927"/>
      <c r="B132" s="187"/>
      <c r="C132" s="292"/>
      <c r="D132" s="292"/>
      <c r="E132" s="292"/>
      <c r="F132" s="294"/>
      <c r="G132" s="928"/>
    </row>
    <row r="133" spans="1:7" ht="13.5" thickBot="1">
      <c r="A133" s="929"/>
      <c r="B133" s="269"/>
      <c r="C133" s="930"/>
      <c r="D133" s="930"/>
      <c r="E133" s="930"/>
      <c r="F133" s="931"/>
      <c r="G133" s="932"/>
    </row>
    <row r="134" spans="1:7" ht="14.25" thickTop="1" thickBot="1">
      <c r="A134" s="106"/>
      <c r="B134" s="106"/>
      <c r="C134" s="196"/>
      <c r="D134" s="197" t="s">
        <v>171</v>
      </c>
      <c r="E134" s="197"/>
      <c r="F134" s="197"/>
      <c r="G134" s="198"/>
    </row>
    <row r="135" spans="1:7" ht="13.5" thickTop="1">
      <c r="A135" s="190" t="s">
        <v>147</v>
      </c>
      <c r="B135" s="191" t="s">
        <v>148</v>
      </c>
      <c r="C135" s="109" t="s">
        <v>149</v>
      </c>
      <c r="D135" s="110" t="s">
        <v>52</v>
      </c>
      <c r="E135" s="111" t="s">
        <v>149</v>
      </c>
      <c r="F135" s="110" t="s">
        <v>8</v>
      </c>
      <c r="G135" s="112" t="s">
        <v>8</v>
      </c>
    </row>
    <row r="136" spans="1:7" ht="13.5" thickBot="1">
      <c r="A136" s="154"/>
      <c r="B136" s="155"/>
      <c r="C136" s="115">
        <v>2010</v>
      </c>
      <c r="D136" s="116">
        <v>2011</v>
      </c>
      <c r="E136" s="117">
        <v>2011</v>
      </c>
      <c r="F136" s="116" t="s">
        <v>231</v>
      </c>
      <c r="G136" s="118" t="s">
        <v>232</v>
      </c>
    </row>
    <row r="137" spans="1:7" ht="14.25" thickTop="1" thickBot="1">
      <c r="A137" s="156" t="s">
        <v>150</v>
      </c>
      <c r="B137" s="199" t="s">
        <v>151</v>
      </c>
      <c r="C137" s="156" t="s">
        <v>152</v>
      </c>
      <c r="D137" s="181" t="s">
        <v>153</v>
      </c>
      <c r="E137" s="180" t="s">
        <v>154</v>
      </c>
      <c r="F137" s="180"/>
      <c r="G137" s="200"/>
    </row>
    <row r="138" spans="1:7" ht="14.25" thickTop="1" thickBot="1">
      <c r="A138" s="201">
        <v>201</v>
      </c>
      <c r="B138" s="202" t="s">
        <v>64</v>
      </c>
      <c r="C138" s="287">
        <v>13039</v>
      </c>
      <c r="D138" s="615">
        <v>15500</v>
      </c>
      <c r="E138" s="893">
        <v>11484</v>
      </c>
      <c r="F138" s="894">
        <f>E138/D138*100</f>
        <v>74.090322580645164</v>
      </c>
      <c r="G138" s="895">
        <f>ROUND(E138/C138*100,1)</f>
        <v>88.1</v>
      </c>
    </row>
    <row r="139" spans="1:7" ht="14.25" thickTop="1" thickBot="1">
      <c r="A139" s="175" t="s">
        <v>161</v>
      </c>
      <c r="B139" s="184"/>
      <c r="C139" s="185">
        <f>SUM(C138:C138)</f>
        <v>13039</v>
      </c>
      <c r="D139" s="185">
        <f>SUM(D138:D138)</f>
        <v>15500</v>
      </c>
      <c r="E139" s="185">
        <f>SUM(E138:E138)</f>
        <v>11484</v>
      </c>
      <c r="F139" s="843">
        <f>E139/D139*100</f>
        <v>74.090322580645164</v>
      </c>
      <c r="G139" s="867">
        <f>ROUND(E139/C139*100,1)</f>
        <v>88.1</v>
      </c>
    </row>
    <row r="140" spans="1:7" ht="13.5" thickBot="1">
      <c r="A140" s="166" t="s">
        <v>63</v>
      </c>
      <c r="B140" s="167"/>
      <c r="C140" s="579">
        <v>0</v>
      </c>
      <c r="D140" s="609">
        <v>0</v>
      </c>
      <c r="E140" s="580">
        <v>0</v>
      </c>
      <c r="F140" s="842"/>
      <c r="G140" s="896"/>
    </row>
    <row r="141" spans="1:7" ht="14.25" thickTop="1" thickBot="1">
      <c r="A141" s="37" t="s">
        <v>162</v>
      </c>
      <c r="B141" s="168"/>
      <c r="C141" s="186">
        <f>SUM(C140,C139)</f>
        <v>13039</v>
      </c>
      <c r="D141" s="616">
        <f>SUM(D139:D140)</f>
        <v>15500</v>
      </c>
      <c r="E141" s="186">
        <f>SUM(E139:E140)</f>
        <v>11484</v>
      </c>
      <c r="F141" s="845">
        <f>E141/D141*100</f>
        <v>74.090322580645164</v>
      </c>
      <c r="G141" s="871">
        <f>ROUND(E141/C141*100,1)</f>
        <v>88.1</v>
      </c>
    </row>
    <row r="142" spans="1:7" ht="13.5" thickTop="1"/>
    <row r="143" spans="1:7">
      <c r="A143" s="203" t="s">
        <v>186</v>
      </c>
      <c r="B143" s="241" t="s">
        <v>187</v>
      </c>
      <c r="C143" s="204"/>
      <c r="D143" s="204"/>
    </row>
    <row r="144" spans="1:7">
      <c r="A144" s="204"/>
      <c r="B144" s="206" t="s">
        <v>235</v>
      </c>
      <c r="C144" s="204"/>
      <c r="D144" s="204"/>
    </row>
    <row r="145" spans="1:7">
      <c r="A145" s="204"/>
      <c r="B145" s="206" t="s">
        <v>236</v>
      </c>
      <c r="C145" s="204"/>
      <c r="D145" s="204"/>
    </row>
    <row r="146" spans="1:7">
      <c r="A146" s="204"/>
      <c r="B146" s="207" t="s">
        <v>241</v>
      </c>
      <c r="C146" s="204"/>
      <c r="D146" s="204"/>
    </row>
    <row r="147" spans="1:7" ht="13.5" customHeight="1">
      <c r="A147" s="204"/>
      <c r="B147" s="951" t="s">
        <v>237</v>
      </c>
      <c r="C147" s="951"/>
      <c r="D147" s="951"/>
      <c r="E147" s="951"/>
      <c r="F147" s="951"/>
      <c r="G147" s="951"/>
    </row>
    <row r="148" spans="1:7" ht="15" customHeight="1">
      <c r="B148" s="952" t="s">
        <v>238</v>
      </c>
      <c r="C148" s="952"/>
      <c r="D148" s="952"/>
      <c r="E148" s="952"/>
      <c r="F148" s="952"/>
      <c r="G148" s="952"/>
    </row>
    <row r="149" spans="1:7">
      <c r="A149" s="209"/>
      <c r="B149" s="208"/>
    </row>
  </sheetData>
  <mergeCells count="7">
    <mergeCell ref="B147:G147"/>
    <mergeCell ref="B148:G148"/>
    <mergeCell ref="C23:G23"/>
    <mergeCell ref="C4:G4"/>
    <mergeCell ref="C39:G39"/>
    <mergeCell ref="C70:G70"/>
    <mergeCell ref="C101:G101"/>
  </mergeCells>
  <phoneticPr fontId="15" type="noConversion"/>
  <pageMargins left="0.70866141732283472" right="0.62992125984251968" top="1.1023622047244095" bottom="1.0236220472440944" header="0.59055118110236227" footer="0.51181102362204722"/>
  <pageSetup paperSize="9" scale="91" orientation="landscape" r:id="rId1"/>
  <headerFooter alignWithMargins="0">
    <oddHeader>&amp;C&amp;"Arial CE,Tučné"&amp;12Náklady na preventivní zdravotní péči čerpané z fondu prevence&amp;R&amp;"Arial CE,Tučné"Příloha
Tabulka č. 3 c</oddHeader>
    <oddFooter>&amp;L&amp;"Arial CE,Tučné"Ministerstvo zdravotnictví&amp;CStránka &amp;P z &amp;N</oddFooter>
  </headerFooter>
  <rowBreaks count="4" manualBreakCount="4">
    <brk id="20" max="6" man="1"/>
    <brk id="51" max="16383" man="1"/>
    <brk id="82" max="16383" man="1"/>
    <brk id="11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F137"/>
  <sheetViews>
    <sheetView topLeftCell="A76" zoomScale="75" zoomScaleNormal="75" workbookViewId="0">
      <pane xSplit="3" topLeftCell="AY1" activePane="topRight" state="frozen"/>
      <selection pane="topRight" activeCell="A89" sqref="A89:B89"/>
    </sheetView>
  </sheetViews>
  <sheetFormatPr defaultRowHeight="12.75"/>
  <cols>
    <col min="1" max="1" width="5.42578125" style="6" customWidth="1"/>
    <col min="2" max="2" width="80.28515625" style="7" customWidth="1"/>
    <col min="3" max="3" width="5.42578125" style="28" customWidth="1"/>
    <col min="4" max="5" width="11.7109375" style="5" customWidth="1"/>
    <col min="6" max="6" width="11.7109375" customWidth="1"/>
    <col min="7" max="58" width="11.7109375" style="5" customWidth="1"/>
    <col min="59" max="16384" width="9.140625" style="5"/>
  </cols>
  <sheetData>
    <row r="1" spans="1:58" ht="18" customHeight="1">
      <c r="A1" s="2"/>
      <c r="B1" s="3"/>
      <c r="C1" s="4"/>
    </row>
    <row r="2" spans="1:58" ht="18" customHeight="1">
      <c r="B2" s="8" t="s">
        <v>22</v>
      </c>
      <c r="C2" s="4"/>
    </row>
    <row r="3" spans="1:58" ht="18" customHeight="1" thickBot="1">
      <c r="C3" s="4"/>
      <c r="D3" s="9"/>
      <c r="E3" s="9"/>
      <c r="I3" s="9"/>
      <c r="J3" s="9"/>
      <c r="K3" s="9"/>
      <c r="N3" s="9"/>
      <c r="O3" s="9"/>
      <c r="P3" s="9"/>
      <c r="S3" s="9"/>
      <c r="T3" s="9"/>
      <c r="U3" s="9"/>
      <c r="X3" s="9"/>
      <c r="Y3" s="9"/>
      <c r="Z3" s="9"/>
      <c r="AC3" s="9"/>
      <c r="AD3" s="9"/>
      <c r="AE3" s="9"/>
      <c r="AH3" s="9"/>
      <c r="AI3" s="9"/>
      <c r="AJ3" s="9"/>
      <c r="AM3" s="9"/>
      <c r="AN3" s="9"/>
      <c r="AO3" s="9"/>
      <c r="AW3" s="9"/>
      <c r="AX3" s="9"/>
      <c r="AY3" s="9"/>
      <c r="BB3" s="9"/>
      <c r="BC3" s="9"/>
      <c r="BD3" s="9"/>
    </row>
    <row r="4" spans="1:58" ht="18" customHeight="1" thickTop="1" thickBot="1">
      <c r="B4" s="10"/>
      <c r="C4" s="4"/>
      <c r="D4" s="956" t="s">
        <v>54</v>
      </c>
      <c r="E4" s="957"/>
      <c r="F4" s="957"/>
      <c r="G4" s="957"/>
      <c r="H4" s="958"/>
      <c r="I4" s="32" t="s">
        <v>55</v>
      </c>
      <c r="J4" s="33"/>
      <c r="K4" s="33"/>
      <c r="L4" s="33"/>
      <c r="M4" s="34"/>
      <c r="N4" s="32" t="s">
        <v>82</v>
      </c>
      <c r="O4" s="33"/>
      <c r="P4" s="33"/>
      <c r="Q4" s="33"/>
      <c r="R4" s="34"/>
      <c r="S4" s="32" t="s">
        <v>62</v>
      </c>
      <c r="T4" s="33"/>
      <c r="U4" s="33"/>
      <c r="V4" s="33"/>
      <c r="W4" s="34"/>
      <c r="X4" s="32" t="s">
        <v>56</v>
      </c>
      <c r="Y4" s="33"/>
      <c r="Z4" s="33"/>
      <c r="AA4" s="33"/>
      <c r="AB4" s="34"/>
      <c r="AC4" s="32" t="s">
        <v>57</v>
      </c>
      <c r="AD4" s="33"/>
      <c r="AE4" s="33"/>
      <c r="AF4" s="33"/>
      <c r="AG4" s="34"/>
      <c r="AH4" s="32" t="s">
        <v>58</v>
      </c>
      <c r="AI4" s="33"/>
      <c r="AJ4" s="33"/>
      <c r="AK4" s="33"/>
      <c r="AL4" s="34"/>
      <c r="AM4" s="962" t="s">
        <v>224</v>
      </c>
      <c r="AN4" s="963"/>
      <c r="AO4" s="963"/>
      <c r="AP4" s="963"/>
      <c r="AQ4" s="964"/>
      <c r="AR4" s="32" t="s">
        <v>248</v>
      </c>
      <c r="AS4" s="33"/>
      <c r="AT4" s="33"/>
      <c r="AU4" s="33"/>
      <c r="AV4" s="34"/>
      <c r="AW4" s="32" t="s">
        <v>60</v>
      </c>
      <c r="AX4" s="33"/>
      <c r="AY4" s="33"/>
      <c r="AZ4" s="33"/>
      <c r="BA4" s="34"/>
      <c r="BB4" s="32" t="s">
        <v>61</v>
      </c>
      <c r="BC4" s="33"/>
      <c r="BD4" s="33"/>
      <c r="BE4" s="33"/>
      <c r="BF4" s="34"/>
    </row>
    <row r="5" spans="1:58" ht="16.5" customHeight="1" thickTop="1">
      <c r="A5" s="11" t="s">
        <v>7</v>
      </c>
      <c r="B5" s="60" t="s">
        <v>9</v>
      </c>
      <c r="C5" s="12" t="s">
        <v>23</v>
      </c>
      <c r="D5" s="13">
        <v>2010</v>
      </c>
      <c r="E5" s="13" t="s">
        <v>221</v>
      </c>
      <c r="F5" s="13" t="s">
        <v>221</v>
      </c>
      <c r="G5" s="13" t="s">
        <v>8</v>
      </c>
      <c r="H5" s="13" t="s">
        <v>8</v>
      </c>
      <c r="I5" s="13">
        <v>2010</v>
      </c>
      <c r="J5" s="13" t="s">
        <v>221</v>
      </c>
      <c r="K5" s="13" t="s">
        <v>221</v>
      </c>
      <c r="L5" s="13" t="s">
        <v>8</v>
      </c>
      <c r="M5" s="13" t="s">
        <v>8</v>
      </c>
      <c r="N5" s="13">
        <v>2010</v>
      </c>
      <c r="O5" s="13" t="s">
        <v>221</v>
      </c>
      <c r="P5" s="13" t="s">
        <v>221</v>
      </c>
      <c r="Q5" s="13" t="s">
        <v>8</v>
      </c>
      <c r="R5" s="13" t="s">
        <v>8</v>
      </c>
      <c r="S5" s="13">
        <v>2010</v>
      </c>
      <c r="T5" s="13" t="s">
        <v>221</v>
      </c>
      <c r="U5" s="13" t="s">
        <v>221</v>
      </c>
      <c r="V5" s="13" t="s">
        <v>8</v>
      </c>
      <c r="W5" s="13" t="s">
        <v>8</v>
      </c>
      <c r="X5" s="13">
        <v>2010</v>
      </c>
      <c r="Y5" s="13" t="s">
        <v>221</v>
      </c>
      <c r="Z5" s="13" t="s">
        <v>221</v>
      </c>
      <c r="AA5" s="13" t="s">
        <v>8</v>
      </c>
      <c r="AB5" s="13" t="s">
        <v>8</v>
      </c>
      <c r="AC5" s="13">
        <v>2010</v>
      </c>
      <c r="AD5" s="13" t="s">
        <v>221</v>
      </c>
      <c r="AE5" s="13" t="s">
        <v>221</v>
      </c>
      <c r="AF5" s="13" t="s">
        <v>8</v>
      </c>
      <c r="AG5" s="13" t="s">
        <v>8</v>
      </c>
      <c r="AH5" s="13">
        <v>2010</v>
      </c>
      <c r="AI5" s="13" t="s">
        <v>221</v>
      </c>
      <c r="AJ5" s="13" t="s">
        <v>221</v>
      </c>
      <c r="AK5" s="13" t="s">
        <v>8</v>
      </c>
      <c r="AL5" s="13" t="s">
        <v>8</v>
      </c>
      <c r="AM5" s="13">
        <v>2010</v>
      </c>
      <c r="AN5" s="13" t="s">
        <v>221</v>
      </c>
      <c r="AO5" s="13" t="s">
        <v>221</v>
      </c>
      <c r="AP5" s="13" t="s">
        <v>8</v>
      </c>
      <c r="AQ5" s="13" t="s">
        <v>8</v>
      </c>
      <c r="AR5" s="13" t="s">
        <v>79</v>
      </c>
      <c r="AS5" s="13" t="s">
        <v>221</v>
      </c>
      <c r="AT5" s="13" t="s">
        <v>221</v>
      </c>
      <c r="AU5" s="13" t="s">
        <v>8</v>
      </c>
      <c r="AV5" s="13" t="s">
        <v>8</v>
      </c>
      <c r="AW5" s="13">
        <v>2010</v>
      </c>
      <c r="AX5" s="13" t="s">
        <v>221</v>
      </c>
      <c r="AY5" s="13" t="s">
        <v>221</v>
      </c>
      <c r="AZ5" s="13" t="s">
        <v>8</v>
      </c>
      <c r="BA5" s="13" t="s">
        <v>8</v>
      </c>
      <c r="BB5" s="13">
        <v>2010</v>
      </c>
      <c r="BC5" s="13" t="s">
        <v>221</v>
      </c>
      <c r="BD5" s="13" t="s">
        <v>221</v>
      </c>
      <c r="BE5" s="13" t="s">
        <v>8</v>
      </c>
      <c r="BF5" s="13" t="s">
        <v>8</v>
      </c>
    </row>
    <row r="6" spans="1:58" ht="16.5" customHeight="1">
      <c r="A6" s="14"/>
      <c r="B6" s="61"/>
      <c r="C6" s="15"/>
      <c r="D6" s="16"/>
      <c r="E6" s="71"/>
      <c r="F6" s="16"/>
      <c r="G6" s="16" t="s">
        <v>222</v>
      </c>
      <c r="H6" s="16" t="s">
        <v>223</v>
      </c>
      <c r="I6" s="16"/>
      <c r="J6" s="71"/>
      <c r="K6" s="16"/>
      <c r="L6" s="16" t="s">
        <v>222</v>
      </c>
      <c r="M6" s="16" t="s">
        <v>223</v>
      </c>
      <c r="N6" s="16"/>
      <c r="O6" s="71"/>
      <c r="P6" s="16"/>
      <c r="Q6" s="16" t="s">
        <v>222</v>
      </c>
      <c r="R6" s="16" t="s">
        <v>223</v>
      </c>
      <c r="S6" s="16"/>
      <c r="T6" s="71"/>
      <c r="U6" s="16"/>
      <c r="V6" s="16" t="s">
        <v>222</v>
      </c>
      <c r="W6" s="16" t="s">
        <v>223</v>
      </c>
      <c r="X6" s="16"/>
      <c r="Y6" s="71"/>
      <c r="Z6" s="16"/>
      <c r="AA6" s="16" t="s">
        <v>222</v>
      </c>
      <c r="AB6" s="16" t="s">
        <v>223</v>
      </c>
      <c r="AC6" s="16"/>
      <c r="AD6" s="71"/>
      <c r="AE6" s="16"/>
      <c r="AF6" s="16" t="s">
        <v>222</v>
      </c>
      <c r="AG6" s="16" t="s">
        <v>223</v>
      </c>
      <c r="AH6" s="16"/>
      <c r="AI6" s="71"/>
      <c r="AJ6" s="16"/>
      <c r="AK6" s="16" t="s">
        <v>222</v>
      </c>
      <c r="AL6" s="16" t="s">
        <v>223</v>
      </c>
      <c r="AM6" s="16"/>
      <c r="AN6" s="71"/>
      <c r="AO6" s="16"/>
      <c r="AP6" s="16" t="s">
        <v>222</v>
      </c>
      <c r="AQ6" s="16" t="s">
        <v>223</v>
      </c>
      <c r="AR6" s="16"/>
      <c r="AT6" s="16"/>
      <c r="AU6" s="16" t="s">
        <v>222</v>
      </c>
      <c r="AV6" s="16" t="s">
        <v>223</v>
      </c>
      <c r="AW6" s="16"/>
      <c r="AX6" s="71"/>
      <c r="AY6" s="16"/>
      <c r="AZ6" s="16" t="s">
        <v>222</v>
      </c>
      <c r="BA6" s="16" t="s">
        <v>223</v>
      </c>
      <c r="BB6" s="16"/>
      <c r="BC6" s="71"/>
      <c r="BD6" s="16"/>
      <c r="BE6" s="16" t="s">
        <v>222</v>
      </c>
      <c r="BF6" s="16" t="s">
        <v>223</v>
      </c>
    </row>
    <row r="7" spans="1:58" ht="16.5" customHeight="1" thickBot="1">
      <c r="A7" s="17"/>
      <c r="B7" s="62"/>
      <c r="C7" s="18"/>
      <c r="D7" s="39" t="s">
        <v>51</v>
      </c>
      <c r="E7" s="16" t="s">
        <v>52</v>
      </c>
      <c r="F7" s="39" t="s">
        <v>51</v>
      </c>
      <c r="G7" s="30" t="s">
        <v>51</v>
      </c>
      <c r="H7" s="30" t="s">
        <v>53</v>
      </c>
      <c r="I7" s="39" t="s">
        <v>51</v>
      </c>
      <c r="J7" s="16" t="s">
        <v>52</v>
      </c>
      <c r="K7" s="39" t="s">
        <v>51</v>
      </c>
      <c r="L7" s="30" t="s">
        <v>51</v>
      </c>
      <c r="M7" s="30" t="s">
        <v>53</v>
      </c>
      <c r="N7" s="39" t="s">
        <v>51</v>
      </c>
      <c r="O7" s="16" t="s">
        <v>52</v>
      </c>
      <c r="P7" s="39" t="s">
        <v>51</v>
      </c>
      <c r="Q7" s="30" t="s">
        <v>51</v>
      </c>
      <c r="R7" s="30" t="s">
        <v>53</v>
      </c>
      <c r="S7" s="39" t="s">
        <v>51</v>
      </c>
      <c r="T7" s="16" t="s">
        <v>52</v>
      </c>
      <c r="U7" s="39" t="s">
        <v>51</v>
      </c>
      <c r="V7" s="30" t="s">
        <v>51</v>
      </c>
      <c r="W7" s="30" t="s">
        <v>53</v>
      </c>
      <c r="X7" s="39" t="s">
        <v>51</v>
      </c>
      <c r="Y7" s="16" t="s">
        <v>52</v>
      </c>
      <c r="Z7" s="39" t="s">
        <v>51</v>
      </c>
      <c r="AA7" s="30" t="s">
        <v>51</v>
      </c>
      <c r="AB7" s="30" t="s">
        <v>53</v>
      </c>
      <c r="AC7" s="39" t="s">
        <v>51</v>
      </c>
      <c r="AD7" s="16" t="s">
        <v>52</v>
      </c>
      <c r="AE7" s="39" t="s">
        <v>51</v>
      </c>
      <c r="AF7" s="30" t="s">
        <v>51</v>
      </c>
      <c r="AG7" s="30" t="s">
        <v>53</v>
      </c>
      <c r="AH7" s="39" t="s">
        <v>51</v>
      </c>
      <c r="AI7" s="16" t="s">
        <v>52</v>
      </c>
      <c r="AJ7" s="39" t="s">
        <v>51</v>
      </c>
      <c r="AK7" s="30" t="s">
        <v>51</v>
      </c>
      <c r="AL7" s="30" t="s">
        <v>53</v>
      </c>
      <c r="AM7" s="39" t="s">
        <v>51</v>
      </c>
      <c r="AN7" s="16" t="s">
        <v>52</v>
      </c>
      <c r="AO7" s="39" t="s">
        <v>51</v>
      </c>
      <c r="AP7" s="30" t="s">
        <v>51</v>
      </c>
      <c r="AQ7" s="30" t="s">
        <v>53</v>
      </c>
      <c r="AR7" s="39" t="s">
        <v>51</v>
      </c>
      <c r="AS7" s="16" t="s">
        <v>52</v>
      </c>
      <c r="AT7" s="39" t="s">
        <v>51</v>
      </c>
      <c r="AU7" s="30" t="s">
        <v>51</v>
      </c>
      <c r="AV7" s="30" t="s">
        <v>53</v>
      </c>
      <c r="AW7" s="39" t="s">
        <v>51</v>
      </c>
      <c r="AX7" s="16" t="s">
        <v>52</v>
      </c>
      <c r="AY7" s="39" t="s">
        <v>51</v>
      </c>
      <c r="AZ7" s="30" t="s">
        <v>51</v>
      </c>
      <c r="BA7" s="30" t="s">
        <v>53</v>
      </c>
      <c r="BB7" s="39" t="s">
        <v>51</v>
      </c>
      <c r="BC7" s="16" t="s">
        <v>52</v>
      </c>
      <c r="BD7" s="39" t="s">
        <v>51</v>
      </c>
      <c r="BE7" s="30" t="s">
        <v>51</v>
      </c>
      <c r="BF7" s="30" t="s">
        <v>53</v>
      </c>
    </row>
    <row r="8" spans="1:58" ht="25.5" thickTop="1" thickBot="1">
      <c r="A8" s="326" t="s">
        <v>24</v>
      </c>
      <c r="B8" s="327" t="s">
        <v>119</v>
      </c>
      <c r="C8" s="68" t="s">
        <v>0</v>
      </c>
      <c r="D8" s="328">
        <f>D10+D33+D55+D59+D60+D61+D62+D68+D73+D78+D79+D80</f>
        <v>140313768</v>
      </c>
      <c r="E8" s="413">
        <f>SUM(E10,E33,E55,E59,E60,E61,E62,E68,E73,E78,E79,E80)</f>
        <v>137727370</v>
      </c>
      <c r="F8" s="328">
        <f>F10+F33+F55+F59+F60+F61+F62+F68+F73+F78+F79+F80</f>
        <v>142868845</v>
      </c>
      <c r="G8" s="626">
        <f>F8/D8*100</f>
        <v>101.82097383344448</v>
      </c>
      <c r="H8" s="627">
        <f>F8/E8*100</f>
        <v>103.73308152185001</v>
      </c>
      <c r="I8" s="898">
        <f>I10+I33+I55+I59+I60+I61+I62+I68+I73+I78+I79+I80</f>
        <v>11277831</v>
      </c>
      <c r="J8" s="427">
        <f>J10+J33+J55+J59+J60+J61+J62+J68+J73+J78+J79+J80</f>
        <v>11270000</v>
      </c>
      <c r="K8" s="899">
        <f>K10+K33+K55+K59+K60+K61+K62+K68+K73+K78+K79+K80</f>
        <v>11578035</v>
      </c>
      <c r="L8" s="816">
        <f>K8/I8*100</f>
        <v>102.66189482711702</v>
      </c>
      <c r="M8" s="677">
        <f>K8/J8*100</f>
        <v>102.73322981366459</v>
      </c>
      <c r="N8" s="329">
        <f>SUM(N10,N33,N55,N59,N60,N61,N62,N68,N73,N78,N79,N80)</f>
        <v>13280670</v>
      </c>
      <c r="O8" s="427">
        <f>SUM(O10,O33,O55,O59,O60,O61,O62,O68,O73,O78,O79,O80)</f>
        <v>13643000.089121634</v>
      </c>
      <c r="P8" s="329">
        <f>SUM(P10,P33,P55,P59,P60,P61,P62,P68,P73,P78,P79,P80)</f>
        <v>13609425</v>
      </c>
      <c r="Q8" s="676">
        <f>P8/N8*100</f>
        <v>102.47543986862109</v>
      </c>
      <c r="R8" s="677">
        <f>P8/O8*100</f>
        <v>99.753902448857971</v>
      </c>
      <c r="S8" s="331">
        <f>SUM(S10,S33,S55,S59,S60,S61,S62,S68,S73,S78,S79,S80)</f>
        <v>12752690</v>
      </c>
      <c r="T8" s="434">
        <f>SUM(T10,T33,T55,T59,T60,T61,T62,T68,T73,T78,T79,T80)</f>
        <v>12670000</v>
      </c>
      <c r="U8" s="331">
        <f>SUM(U10,U33,U55,U59,U60,U61,U62,U68,U73,U78,U79,U80)</f>
        <v>12718358</v>
      </c>
      <c r="V8" s="676">
        <f>U8/S8*100</f>
        <v>99.730786210595568</v>
      </c>
      <c r="W8" s="677">
        <f>U8/T8*100</f>
        <v>100.38167324388318</v>
      </c>
      <c r="X8" s="329">
        <f>SUM(X10,X33,X55,X59,X60,X61,X62,X68,X73,X78,X79,X80)</f>
        <v>2639429</v>
      </c>
      <c r="Y8" s="427">
        <f>SUM(Y10,Y33,Y55,Y59,Y60,Y61,Y62,Y68,Y73,Y78,Y79,Y80)</f>
        <v>2750000</v>
      </c>
      <c r="Z8" s="329">
        <f>SUM(Z10,Z33,Z55,Z59,Z60,Z61,Z62,Z68,Z73,Z78,Z79,Z80)</f>
        <v>2701304</v>
      </c>
      <c r="AA8" s="676">
        <f>Z8/X8*100</f>
        <v>102.3442570343813</v>
      </c>
      <c r="AB8" s="677">
        <f>Z8/Y8*100</f>
        <v>98.22923636363636</v>
      </c>
      <c r="AC8" s="329">
        <f>SUM(AC10,AC33,AC55,AC59,AC60,AC61,AC62,AC68,AC73,AC78,AC79,AC80)</f>
        <v>20627696</v>
      </c>
      <c r="AD8" s="427">
        <f>SUM(AD10,AD33,AD55,AD59,AD60,AD61,AD62,AD68,AD73,AD78,AD79,AD80)</f>
        <v>21482304</v>
      </c>
      <c r="AE8" s="329">
        <f>SUM(AE10,AE33,AE55,AE59,AE60,AE61,AE62,AE68,AE73,AE78,AE79,AE80)</f>
        <v>21271655</v>
      </c>
      <c r="AF8" s="676">
        <f>AE8/AC8*100</f>
        <v>103.12181738571289</v>
      </c>
      <c r="AG8" s="677">
        <f>AE8/AD8*100</f>
        <v>99.019430131889024</v>
      </c>
      <c r="AH8" s="329">
        <f>SUM(AH10,AH33,AH55,AH59,AH60,AH61,AH62,AH68,AH73,AH78,AH79,AH80)</f>
        <v>6925461</v>
      </c>
      <c r="AI8" s="427">
        <f>SUM(AI10,AI33,AI55,AI59,AI60,AI61,AI62,AI68,AI73,AI78,AI79,AI80)</f>
        <v>6861000</v>
      </c>
      <c r="AJ8" s="329">
        <f>SUM(AJ10,AJ33,AJ55,AJ59,AJ60,AJ61,AJ62,AJ68,AJ73,AJ78,AJ79,AJ80)</f>
        <v>7194971</v>
      </c>
      <c r="AK8" s="676">
        <f>AJ8/AH8*100</f>
        <v>103.89158209106945</v>
      </c>
      <c r="AL8" s="677">
        <f>AJ8/AI8*100</f>
        <v>104.86767235096926</v>
      </c>
      <c r="AM8" s="329">
        <f>SUM(AM10,AM33,AM55,AM59,AM60,AM61,AM62,AM68,AM73,AM78,AM79,AM80)</f>
        <v>6818549</v>
      </c>
      <c r="AN8" s="427">
        <f>SUM(AN10,AN33,AN55,AN59,AN60,AN61,AN62,AN68,AN73,AN78,AN79,AN80)</f>
        <v>7050750</v>
      </c>
      <c r="AO8" s="329">
        <f>SUM(AO10,AO33,AO55,AO59,AO60,AO61,AO62,AO68,AO73,AO78,AO79,AO80)</f>
        <v>7152021</v>
      </c>
      <c r="AP8" s="676">
        <f>AO8/AM8*100</f>
        <v>104.89065928836179</v>
      </c>
      <c r="AQ8" s="677">
        <f>AO8/AN8*100</f>
        <v>101.4363152856079</v>
      </c>
      <c r="AR8" s="452">
        <f>SUM(AR10,AR33,AR55,AR59,AR60,AR61,AR62,AR68,AR73,AR78,AR79,AR80)</f>
        <v>576876</v>
      </c>
      <c r="AS8" s="427">
        <f>SUM(AS10,AS33,AS55,AS59,AS60,AS61,AS62,AS68,AS73,AS78,AS79,AS80)</f>
        <v>1313143</v>
      </c>
      <c r="AT8" s="488">
        <f>+AT10+AT33+AT55+AT59+AT60+AT61+AT62+AT68+AT73+AT78+AT79+AT80</f>
        <v>51409</v>
      </c>
      <c r="AU8" s="489"/>
      <c r="AV8" s="490"/>
      <c r="AW8" s="329">
        <f>SUM(I8,N8,S8,X8,AC8,AH8,AM8,AR8)</f>
        <v>74899202</v>
      </c>
      <c r="AX8" s="427">
        <f>SUM(J8,O8,T8,Y8,AD8,AI8,AN8,AS8)</f>
        <v>77040197.08912164</v>
      </c>
      <c r="AY8" s="329">
        <f>SUM(K8,P8,U8,Z8,AE8,AJ8,AO8,AT8)</f>
        <v>76277178</v>
      </c>
      <c r="AZ8" s="676">
        <f>AY8/AW8*100</f>
        <v>101.83977394044865</v>
      </c>
      <c r="BA8" s="677">
        <f>AY8/AX8*100</f>
        <v>99.009583155350754</v>
      </c>
      <c r="BB8" s="330">
        <f>SUM(AW8,D8)</f>
        <v>215212970</v>
      </c>
      <c r="BC8" s="434">
        <f>SUM(AX8,E8)</f>
        <v>214767567.08912164</v>
      </c>
      <c r="BD8" s="331">
        <f>SUM(AY8,F8)</f>
        <v>219146023</v>
      </c>
      <c r="BE8" s="676">
        <f>BD8/BB8*100</f>
        <v>101.82751671518682</v>
      </c>
      <c r="BF8" s="677">
        <f>BD8/BC8*100</f>
        <v>102.03869512060051</v>
      </c>
    </row>
    <row r="9" spans="1:58" s="20" customFormat="1" ht="13.5" thickTop="1">
      <c r="A9" s="318"/>
      <c r="B9" s="319" t="s">
        <v>2</v>
      </c>
      <c r="C9" s="320"/>
      <c r="D9" s="321"/>
      <c r="E9" s="647"/>
      <c r="F9" s="657"/>
      <c r="G9" s="653"/>
      <c r="H9" s="621"/>
      <c r="I9" s="416"/>
      <c r="J9" s="814"/>
      <c r="K9" s="897"/>
      <c r="L9" s="688"/>
      <c r="M9" s="678"/>
      <c r="N9" s="322"/>
      <c r="O9" s="686"/>
      <c r="P9" s="692"/>
      <c r="Q9" s="688"/>
      <c r="R9" s="678"/>
      <c r="S9" s="402"/>
      <c r="T9" s="715"/>
      <c r="U9" s="716"/>
      <c r="V9" s="688"/>
      <c r="W9" s="678"/>
      <c r="X9" s="402"/>
      <c r="Y9" s="686"/>
      <c r="Z9" s="716"/>
      <c r="AA9" s="740"/>
      <c r="AB9" s="733"/>
      <c r="AC9" s="323"/>
      <c r="AD9" s="755"/>
      <c r="AE9" s="761"/>
      <c r="AF9" s="740"/>
      <c r="AG9" s="733"/>
      <c r="AH9" s="323"/>
      <c r="AI9" s="686"/>
      <c r="AJ9" s="761"/>
      <c r="AK9" s="688"/>
      <c r="AL9" s="678"/>
      <c r="AM9" s="325"/>
      <c r="AN9" s="686"/>
      <c r="AO9" s="782"/>
      <c r="AP9" s="688"/>
      <c r="AQ9" s="774"/>
      <c r="AR9" s="470"/>
      <c r="AS9" s="458"/>
      <c r="AT9" s="536"/>
      <c r="AU9" s="491"/>
      <c r="AV9" s="492"/>
      <c r="AW9" s="528"/>
      <c r="AX9" s="43"/>
      <c r="AY9" s="824"/>
      <c r="AZ9" s="703"/>
      <c r="BA9" s="714"/>
      <c r="BB9" s="324"/>
      <c r="BC9" s="447"/>
      <c r="BD9" s="325"/>
      <c r="BE9" s="713"/>
      <c r="BF9" s="714"/>
    </row>
    <row r="10" spans="1:58" ht="34.5">
      <c r="A10" s="21" t="s">
        <v>1</v>
      </c>
      <c r="B10" s="81" t="s">
        <v>120</v>
      </c>
      <c r="C10" s="45" t="s">
        <v>0</v>
      </c>
      <c r="D10" s="78">
        <f>D12+D13+D17+D18+D19+D25+D27+D30+D31+D32</f>
        <v>32939010</v>
      </c>
      <c r="E10" s="648">
        <f>E12+E13+E17+E18+E19+E25+E27+E30+E31+E32</f>
        <v>33168221</v>
      </c>
      <c r="F10" s="658">
        <f>F12+F13+F17+F18+F19+F25+F27+F30+F31+F32</f>
        <v>34485533</v>
      </c>
      <c r="G10" s="654">
        <f>F10/D10*100</f>
        <v>104.69511075165889</v>
      </c>
      <c r="H10" s="629">
        <f t="shared" ref="H10:H33" si="0">F10/E10*100</f>
        <v>103.97160884812003</v>
      </c>
      <c r="I10" s="417">
        <f>I12+I13+I17+I18+I19+I25+I27+I30+I31+I32</f>
        <v>3033972</v>
      </c>
      <c r="J10" s="406">
        <v>3128555</v>
      </c>
      <c r="K10" s="658">
        <f>K12+K13+K17+K18+K19+K25+K27+K30+K31+K32</f>
        <v>3229535</v>
      </c>
      <c r="L10" s="689">
        <f>K10/I10*100</f>
        <v>106.44577471380752</v>
      </c>
      <c r="M10" s="680">
        <f>K10/J10*100</f>
        <v>103.22768818192425</v>
      </c>
      <c r="N10" s="406">
        <f>SUM(N12,N13,N17,N18,N19,N25,N27,N30,N31,N32)</f>
        <v>3964772</v>
      </c>
      <c r="O10" s="403">
        <v>4233633.9104017047</v>
      </c>
      <c r="P10" s="693">
        <f>SUM(P12,P13,P17,P18,P19,P25,P27,P30,P31,P32)</f>
        <v>4222085</v>
      </c>
      <c r="Q10" s="689">
        <f>P10/N10*100</f>
        <v>106.48998227388611</v>
      </c>
      <c r="R10" s="680">
        <f>P10/O10*100</f>
        <v>99.727210461600606</v>
      </c>
      <c r="S10" s="403">
        <f>SUM(S12,S13,S17,S18,S19,S25,S27,S30,S31,S32)</f>
        <v>4289000</v>
      </c>
      <c r="T10" s="78">
        <f>SUM(T12:T13,T17:T19,T25,T27,T30:T32)</f>
        <v>4244252</v>
      </c>
      <c r="U10" s="717">
        <f>SUM(U12,U13,U17,U18,U19,U25,U27,U30,U31,U32)</f>
        <v>4293931</v>
      </c>
      <c r="V10" s="689">
        <f>U10/S10*100</f>
        <v>100.11496852413151</v>
      </c>
      <c r="W10" s="680">
        <f>U10/T10*100</f>
        <v>101.17050071484917</v>
      </c>
      <c r="X10" s="69">
        <f>X12+X13+X17+X18+X19+X25+X27+X30+X31+X32</f>
        <v>618245</v>
      </c>
      <c r="Y10" s="737">
        <v>660190</v>
      </c>
      <c r="Z10" s="744">
        <f>Z12+Z13+Z17+Z18+Z19+Z25+Z27+Z30+Z31+Z32</f>
        <v>644413</v>
      </c>
      <c r="AA10" s="741">
        <f>Z10/X10*100</f>
        <v>104.23262622423148</v>
      </c>
      <c r="AB10" s="734">
        <f>Z10/Y10*100</f>
        <v>97.610233417652495</v>
      </c>
      <c r="AC10" s="406">
        <f>SUM(AC12,AC13,AC17,AC18,AC19,AC25,AC27,AC30,AC31,AC32)</f>
        <v>6187773</v>
      </c>
      <c r="AD10" s="756">
        <v>6365270</v>
      </c>
      <c r="AE10" s="693">
        <f>SUM(AE12,AE13,AE17,AE18,AE19,AE25,AE27,AE30,AE31,AE32)</f>
        <v>6469216</v>
      </c>
      <c r="AF10" s="741">
        <f>AE10/AC10*100</f>
        <v>104.54837305764127</v>
      </c>
      <c r="AG10" s="734">
        <f>AE10/AD10*100</f>
        <v>101.63301792382727</v>
      </c>
      <c r="AH10" s="406">
        <f>SUM(AH12,AH13,AH17,AH18,AH19,AH25,AH27,AH30,AH32)</f>
        <v>2176653</v>
      </c>
      <c r="AI10" s="648">
        <f>AI12+AI13+AI17+AI18+AI19+AI27+AI25+AI30+AI31+AI32</f>
        <v>2100400</v>
      </c>
      <c r="AJ10" s="693">
        <f>SUM(AJ12,AJ13,AJ17,AJ18,AJ19,AJ25,AJ27,AJ30,AJ32)</f>
        <v>2367305</v>
      </c>
      <c r="AK10" s="689">
        <f>AJ10/AH10*100</f>
        <v>108.75895239158469</v>
      </c>
      <c r="AL10" s="680">
        <f>AJ10/AI10*100</f>
        <v>112.70734145876975</v>
      </c>
      <c r="AM10" s="74">
        <f>SUM(AM12:AM13)+SUM(AM17:AM19)+AM25+AM27+AM30+AM31+AM32</f>
        <v>2106321</v>
      </c>
      <c r="AN10" s="779">
        <v>2269840</v>
      </c>
      <c r="AO10" s="783">
        <f>SUM(AO12:AO13)+SUM(AO17:AO19)+AO25+AO27+AO30+AO31+AO32</f>
        <v>2264178</v>
      </c>
      <c r="AP10" s="689">
        <f>AO10/AM10*100</f>
        <v>107.49444173039153</v>
      </c>
      <c r="AQ10" s="775">
        <f>AO10/AN10*100</f>
        <v>99.750555105205649</v>
      </c>
      <c r="AR10" s="537">
        <f>+AR12+AR13+AR17+AR18+AR19+AR25+AR27+AR30+AR31+AR32</f>
        <v>195651</v>
      </c>
      <c r="AS10" s="441">
        <f>SUM(AS12,AS13,AS17,AS18,AS19,AS25,AS27,AS30,AS31,AS32)</f>
        <v>449305</v>
      </c>
      <c r="AT10" s="480">
        <f>+AT12+AT13+AT17+AT18+AT19+AT25+AT27+AT30+AT31+AT32</f>
        <v>23909</v>
      </c>
      <c r="AU10" s="493"/>
      <c r="AV10" s="494"/>
      <c r="AW10" s="422">
        <f t="shared" ref="AW10:AW33" si="1">SUM(I10,N10,S10,X10,AC10,AH10,AM10,AR10)</f>
        <v>22572387</v>
      </c>
      <c r="AX10" s="44">
        <f>SUM(J10,O10,T10,Y10,AD10,AI10,AN10,AS10)</f>
        <v>23451445.910401706</v>
      </c>
      <c r="AY10" s="744">
        <f t="shared" ref="AY10:AY33" si="2">SUM(K10,P10,U10,Z10,AE10,AJ10,AO10,AT10)</f>
        <v>23514572</v>
      </c>
      <c r="AZ10" s="689">
        <f t="shared" ref="AZ10:AZ33" si="3">AY10/AW10*100</f>
        <v>104.1740601027264</v>
      </c>
      <c r="BA10" s="680">
        <f t="shared" ref="BA10:BA33" si="4">AY10/AX10*100</f>
        <v>100.2691778146195</v>
      </c>
      <c r="BB10" s="76">
        <f>SUM(AW10,D10)</f>
        <v>55511397</v>
      </c>
      <c r="BC10" s="73">
        <f>SUM(AX10,E10)</f>
        <v>56619666.910401702</v>
      </c>
      <c r="BD10" s="74">
        <f>SUM(AY10,F10)</f>
        <v>58000105</v>
      </c>
      <c r="BE10" s="679">
        <f>BD10/BB10*100</f>
        <v>104.48323791959334</v>
      </c>
      <c r="BF10" s="680">
        <f t="shared" ref="BF10:BF33" si="5">BD10/BC10*100</f>
        <v>102.43808938647199</v>
      </c>
    </row>
    <row r="11" spans="1:58">
      <c r="A11" s="19"/>
      <c r="B11" s="80" t="s">
        <v>2</v>
      </c>
      <c r="C11" s="45"/>
      <c r="D11" s="399"/>
      <c r="E11" s="649"/>
      <c r="F11" s="659"/>
      <c r="G11" s="655"/>
      <c r="H11" s="630"/>
      <c r="I11" s="418"/>
      <c r="J11" s="815"/>
      <c r="K11" s="531"/>
      <c r="L11" s="690"/>
      <c r="M11" s="681"/>
      <c r="N11" s="299"/>
      <c r="O11" s="687"/>
      <c r="P11" s="694"/>
      <c r="Q11" s="690"/>
      <c r="R11" s="681"/>
      <c r="S11" s="300"/>
      <c r="T11" s="78"/>
      <c r="U11" s="718"/>
      <c r="V11" s="690"/>
      <c r="W11" s="681"/>
      <c r="X11" s="299"/>
      <c r="Y11" s="738"/>
      <c r="Z11" s="694"/>
      <c r="AA11" s="742"/>
      <c r="AB11" s="735"/>
      <c r="AC11" s="299"/>
      <c r="AD11" s="756"/>
      <c r="AE11" s="694"/>
      <c r="AF11" s="742"/>
      <c r="AG11" s="735"/>
      <c r="AH11" s="299"/>
      <c r="AI11" s="648"/>
      <c r="AJ11" s="694"/>
      <c r="AK11" s="690"/>
      <c r="AL11" s="681"/>
      <c r="AM11" s="301"/>
      <c r="AN11" s="780"/>
      <c r="AO11" s="784"/>
      <c r="AP11" s="690"/>
      <c r="AQ11" s="776"/>
      <c r="AR11" s="538"/>
      <c r="AS11" s="436"/>
      <c r="AT11" s="539"/>
      <c r="AU11" s="495"/>
      <c r="AV11" s="496"/>
      <c r="AW11" s="422"/>
      <c r="AX11" s="44"/>
      <c r="AY11" s="744"/>
      <c r="AZ11" s="690"/>
      <c r="BA11" s="681"/>
      <c r="BB11" s="297"/>
      <c r="BC11" s="448"/>
      <c r="BD11" s="301"/>
      <c r="BE11" s="813"/>
      <c r="BF11" s="681"/>
    </row>
    <row r="12" spans="1:58">
      <c r="A12" s="22" t="s">
        <v>10</v>
      </c>
      <c r="B12" s="82" t="s">
        <v>121</v>
      </c>
      <c r="C12" s="45" t="s">
        <v>25</v>
      </c>
      <c r="D12" s="399">
        <v>5831778</v>
      </c>
      <c r="E12" s="650">
        <v>5980000</v>
      </c>
      <c r="F12" s="660">
        <v>5894907</v>
      </c>
      <c r="G12" s="655">
        <f>F12/D12*100</f>
        <v>101.0825000540144</v>
      </c>
      <c r="H12" s="630">
        <f t="shared" si="0"/>
        <v>98.577040133779263</v>
      </c>
      <c r="I12" s="418">
        <v>582720</v>
      </c>
      <c r="J12" s="911">
        <v>665790</v>
      </c>
      <c r="K12" s="660">
        <v>590983</v>
      </c>
      <c r="L12" s="690">
        <f>K12/I12*100</f>
        <v>101.41800521691377</v>
      </c>
      <c r="M12" s="681">
        <f>K12/J12*100</f>
        <v>88.764174889980325</v>
      </c>
      <c r="N12" s="299">
        <v>746133</v>
      </c>
      <c r="O12" s="300">
        <v>880688</v>
      </c>
      <c r="P12" s="695">
        <v>756434</v>
      </c>
      <c r="Q12" s="690">
        <f>P12/N12*100</f>
        <v>101.38058496273452</v>
      </c>
      <c r="R12" s="681">
        <f>P12/O12*100</f>
        <v>85.89125774394563</v>
      </c>
      <c r="S12" s="300">
        <v>668419</v>
      </c>
      <c r="T12" s="298">
        <v>695000</v>
      </c>
      <c r="U12" s="719">
        <v>672803</v>
      </c>
      <c r="V12" s="690">
        <f>U12/S12*100</f>
        <v>100.65587602985553</v>
      </c>
      <c r="W12" s="681">
        <f>U12/T12*100</f>
        <v>96.806187050359711</v>
      </c>
      <c r="X12" s="299">
        <v>133361</v>
      </c>
      <c r="Y12" s="739">
        <v>139190</v>
      </c>
      <c r="Z12" s="660">
        <v>138496</v>
      </c>
      <c r="AA12" s="742">
        <f>Z12/X12*100</f>
        <v>103.85045103141097</v>
      </c>
      <c r="AB12" s="735">
        <f>Z12/Y12*100</f>
        <v>99.501400962712836</v>
      </c>
      <c r="AC12" s="298">
        <v>1140773</v>
      </c>
      <c r="AD12" s="757">
        <v>1214687</v>
      </c>
      <c r="AE12" s="762">
        <v>1169596</v>
      </c>
      <c r="AF12" s="742">
        <f>AE12/AC12*100</f>
        <v>102.5266201075937</v>
      </c>
      <c r="AG12" s="735">
        <f>AE12/AD12*100</f>
        <v>96.287850285711457</v>
      </c>
      <c r="AH12" s="299">
        <v>421069</v>
      </c>
      <c r="AI12" s="299">
        <v>414800</v>
      </c>
      <c r="AJ12" s="660">
        <v>423437</v>
      </c>
      <c r="AK12" s="690">
        <f>AJ12/AH12*100</f>
        <v>100.56237813754991</v>
      </c>
      <c r="AL12" s="681">
        <f>AJ12/AI12*100</f>
        <v>102.08220829315333</v>
      </c>
      <c r="AM12" s="301">
        <v>394347</v>
      </c>
      <c r="AN12" s="781">
        <v>462000</v>
      </c>
      <c r="AO12" s="785">
        <v>417410</v>
      </c>
      <c r="AP12" s="690">
        <f>AO12/AM12*100</f>
        <v>105.84840254902407</v>
      </c>
      <c r="AQ12" s="776">
        <f>AO12/AN12*100</f>
        <v>90.348484848484844</v>
      </c>
      <c r="AR12" s="540">
        <v>8636</v>
      </c>
      <c r="AS12" s="472">
        <v>78801</v>
      </c>
      <c r="AT12" s="480">
        <v>1767</v>
      </c>
      <c r="AU12" s="495"/>
      <c r="AV12" s="496"/>
      <c r="AW12" s="422">
        <f t="shared" si="1"/>
        <v>4095458</v>
      </c>
      <c r="AX12" s="44">
        <f t="shared" ref="AX12:AX33" si="6">SUM(J12,O12,T12,Y12,AD12,AI12,AN12,AS12)</f>
        <v>4550956</v>
      </c>
      <c r="AY12" s="744">
        <f t="shared" si="2"/>
        <v>4170926</v>
      </c>
      <c r="AZ12" s="690">
        <f t="shared" si="3"/>
        <v>101.84272430580414</v>
      </c>
      <c r="BA12" s="681">
        <f t="shared" si="4"/>
        <v>91.649446841498801</v>
      </c>
      <c r="BB12" s="297">
        <f t="shared" ref="BB12:BD13" si="7">SUM(AW12,D12)</f>
        <v>9927236</v>
      </c>
      <c r="BC12" s="448">
        <f t="shared" si="7"/>
        <v>10530956</v>
      </c>
      <c r="BD12" s="301">
        <f t="shared" si="7"/>
        <v>10065833</v>
      </c>
      <c r="BE12" s="813">
        <f>BD12/BB12*100</f>
        <v>101.39612879153874</v>
      </c>
      <c r="BF12" s="681">
        <f t="shared" si="5"/>
        <v>95.583278479180805</v>
      </c>
    </row>
    <row r="13" spans="1:58">
      <c r="A13" s="22" t="s">
        <v>11</v>
      </c>
      <c r="B13" s="82" t="s">
        <v>122</v>
      </c>
      <c r="C13" s="45" t="s">
        <v>0</v>
      </c>
      <c r="D13" s="399">
        <v>7464985</v>
      </c>
      <c r="E13" s="650">
        <f>E15+E16</f>
        <v>7725000</v>
      </c>
      <c r="F13" s="660">
        <f>F15+F16</f>
        <v>7715339</v>
      </c>
      <c r="G13" s="655">
        <f>F13/D13*100</f>
        <v>103.35371069064439</v>
      </c>
      <c r="H13" s="630">
        <f t="shared" si="0"/>
        <v>99.87493851132686</v>
      </c>
      <c r="I13" s="418">
        <f>SUM(I15:I16)</f>
        <v>671744</v>
      </c>
      <c r="J13" s="911">
        <v>645190</v>
      </c>
      <c r="K13" s="660">
        <v>685055</v>
      </c>
      <c r="L13" s="690">
        <f>K13/I13*100</f>
        <v>101.98155845083841</v>
      </c>
      <c r="M13" s="681">
        <f>K13/J13*100</f>
        <v>106.17880004339806</v>
      </c>
      <c r="N13" s="298">
        <f>SUM(N15:N16)</f>
        <v>945650</v>
      </c>
      <c r="O13" s="300">
        <v>1009176.9905448693</v>
      </c>
      <c r="P13" s="695">
        <v>953911</v>
      </c>
      <c r="Q13" s="690">
        <f>P13/N13*100</f>
        <v>100.87357901972189</v>
      </c>
      <c r="R13" s="681">
        <f>P13/O13*100</f>
        <v>94.523657290776072</v>
      </c>
      <c r="S13" s="300">
        <v>840563</v>
      </c>
      <c r="T13" s="298">
        <f>SUM(T15:T16)</f>
        <v>826000</v>
      </c>
      <c r="U13" s="719">
        <f>+U15+U16</f>
        <v>867991</v>
      </c>
      <c r="V13" s="690">
        <f>U13/S13*100</f>
        <v>103.26305107410153</v>
      </c>
      <c r="W13" s="681">
        <f>U13/T13*100</f>
        <v>105.08365617433415</v>
      </c>
      <c r="X13" s="298">
        <v>177788</v>
      </c>
      <c r="Y13" s="739">
        <v>187300</v>
      </c>
      <c r="Z13" s="660">
        <v>184531</v>
      </c>
      <c r="AA13" s="742">
        <f>Z13/X13*100</f>
        <v>103.79271941863344</v>
      </c>
      <c r="AB13" s="735">
        <f>Z13/Y13*100</f>
        <v>98.521623064602238</v>
      </c>
      <c r="AC13" s="298">
        <v>1343532</v>
      </c>
      <c r="AD13" s="757">
        <v>1421823</v>
      </c>
      <c r="AE13" s="762">
        <v>1380979</v>
      </c>
      <c r="AF13" s="742">
        <f>AE13/AC13*100</f>
        <v>102.787205663877</v>
      </c>
      <c r="AG13" s="735">
        <f>AE13/AD13*100</f>
        <v>97.127349888136578</v>
      </c>
      <c r="AH13" s="299">
        <v>534942</v>
      </c>
      <c r="AI13" s="299">
        <f>SUM(AI15:AI16)</f>
        <v>552100</v>
      </c>
      <c r="AJ13" s="660">
        <f>SUM(AJ15:AJ16)</f>
        <v>550013</v>
      </c>
      <c r="AK13" s="690">
        <f>AJ13/AH13*100</f>
        <v>102.81731477431197</v>
      </c>
      <c r="AL13" s="681">
        <f>AJ13/AI13*100</f>
        <v>99.621988770150338</v>
      </c>
      <c r="AM13" s="301">
        <f>SUM(AM15:AM16)</f>
        <v>516955</v>
      </c>
      <c r="AN13" s="781">
        <v>567000</v>
      </c>
      <c r="AO13" s="785">
        <f>SUM(AO15:AO16)</f>
        <v>547565</v>
      </c>
      <c r="AP13" s="690">
        <f>AO13/AM13*100</f>
        <v>105.92121171088394</v>
      </c>
      <c r="AQ13" s="776">
        <f>AO13/AN13*100</f>
        <v>96.572310405643734</v>
      </c>
      <c r="AR13" s="541">
        <f>SUM(AR15:AR16)</f>
        <v>56051</v>
      </c>
      <c r="AS13" s="473">
        <f>AS15+AS16</f>
        <v>110746</v>
      </c>
      <c r="AT13" s="480">
        <f>+AT15+AT16</f>
        <v>3234</v>
      </c>
      <c r="AU13" s="495"/>
      <c r="AV13" s="496"/>
      <c r="AW13" s="422">
        <f t="shared" si="1"/>
        <v>5087225</v>
      </c>
      <c r="AX13" s="44">
        <f t="shared" si="6"/>
        <v>5319335.9905448696</v>
      </c>
      <c r="AY13" s="744">
        <f t="shared" si="2"/>
        <v>5173279</v>
      </c>
      <c r="AZ13" s="690">
        <f t="shared" si="3"/>
        <v>101.69157055172515</v>
      </c>
      <c r="BA13" s="681">
        <f t="shared" si="4"/>
        <v>97.254225136286067</v>
      </c>
      <c r="BB13" s="297">
        <f t="shared" si="7"/>
        <v>12552210</v>
      </c>
      <c r="BC13" s="448">
        <f t="shared" si="7"/>
        <v>13044335.99054487</v>
      </c>
      <c r="BD13" s="301">
        <f t="shared" si="7"/>
        <v>12888618</v>
      </c>
      <c r="BE13" s="813">
        <f>BD13/BB13*100</f>
        <v>102.68006988410805</v>
      </c>
      <c r="BF13" s="681">
        <f t="shared" si="5"/>
        <v>98.806240573243883</v>
      </c>
    </row>
    <row r="14" spans="1:58">
      <c r="A14" s="22"/>
      <c r="B14" s="83" t="s">
        <v>2</v>
      </c>
      <c r="C14" s="45"/>
      <c r="D14" s="399"/>
      <c r="E14" s="650"/>
      <c r="F14" s="660"/>
      <c r="G14" s="655"/>
      <c r="H14" s="630"/>
      <c r="I14" s="418"/>
      <c r="J14" s="911"/>
      <c r="K14" s="660"/>
      <c r="L14" s="690"/>
      <c r="M14" s="681"/>
      <c r="N14" s="299"/>
      <c r="O14" s="300"/>
      <c r="P14" s="695"/>
      <c r="Q14" s="690"/>
      <c r="R14" s="681"/>
      <c r="S14" s="300"/>
      <c r="T14" s="78"/>
      <c r="U14" s="719"/>
      <c r="V14" s="690"/>
      <c r="W14" s="681"/>
      <c r="X14" s="299"/>
      <c r="Y14" s="739"/>
      <c r="Z14" s="745"/>
      <c r="AA14" s="742"/>
      <c r="AB14" s="735"/>
      <c r="AC14" s="298"/>
      <c r="AD14" s="756"/>
      <c r="AE14" s="762"/>
      <c r="AF14" s="742"/>
      <c r="AG14" s="735"/>
      <c r="AH14" s="299"/>
      <c r="AI14" s="299"/>
      <c r="AJ14" s="660"/>
      <c r="AK14" s="690"/>
      <c r="AL14" s="681"/>
      <c r="AM14" s="301"/>
      <c r="AN14" s="780"/>
      <c r="AO14" s="785"/>
      <c r="AP14" s="690"/>
      <c r="AQ14" s="776"/>
      <c r="AR14" s="540"/>
      <c r="AS14" s="472"/>
      <c r="AT14" s="480"/>
      <c r="AU14" s="495"/>
      <c r="AV14" s="496"/>
      <c r="AW14" s="422"/>
      <c r="AX14" s="44"/>
      <c r="AY14" s="744"/>
      <c r="AZ14" s="690"/>
      <c r="BA14" s="681"/>
      <c r="BB14" s="297"/>
      <c r="BC14" s="448"/>
      <c r="BD14" s="301"/>
      <c r="BE14" s="813"/>
      <c r="BF14" s="681"/>
    </row>
    <row r="15" spans="1:58">
      <c r="A15" s="46" t="s">
        <v>86</v>
      </c>
      <c r="B15" s="84" t="s">
        <v>85</v>
      </c>
      <c r="C15" s="45" t="s">
        <v>0</v>
      </c>
      <c r="D15" s="399">
        <v>5448337</v>
      </c>
      <c r="E15" s="650">
        <v>5612000</v>
      </c>
      <c r="F15" s="660">
        <v>5651860</v>
      </c>
      <c r="G15" s="655">
        <f t="shared" ref="G15:G33" si="8">F15/D15*100</f>
        <v>103.73550681611654</v>
      </c>
      <c r="H15" s="630">
        <f t="shared" si="0"/>
        <v>100.71026372059873</v>
      </c>
      <c r="I15" s="418">
        <v>446313</v>
      </c>
      <c r="J15" s="911">
        <v>437680</v>
      </c>
      <c r="K15" s="660">
        <v>458648</v>
      </c>
      <c r="L15" s="690">
        <f>K15/I15*100</f>
        <v>102.76375548101893</v>
      </c>
      <c r="M15" s="681">
        <f>K15/J15*100</f>
        <v>104.79071467738987</v>
      </c>
      <c r="N15" s="299">
        <v>592579</v>
      </c>
      <c r="O15" s="300">
        <v>646251.3406703996</v>
      </c>
      <c r="P15" s="695">
        <v>597341</v>
      </c>
      <c r="Q15" s="690">
        <f>P15/N15*100</f>
        <v>100.80360593271106</v>
      </c>
      <c r="R15" s="681">
        <f>P15/O15*100</f>
        <v>92.431684455824623</v>
      </c>
      <c r="S15" s="300">
        <v>454874</v>
      </c>
      <c r="T15" s="298">
        <v>445000</v>
      </c>
      <c r="U15" s="720">
        <v>469443</v>
      </c>
      <c r="V15" s="690">
        <f t="shared" ref="V15:V33" si="9">U15/S15*100</f>
        <v>103.20286496920026</v>
      </c>
      <c r="W15" s="681">
        <f>U15/T15*100</f>
        <v>105.49280898876405</v>
      </c>
      <c r="X15" s="299">
        <v>113891</v>
      </c>
      <c r="Y15" s="739">
        <v>119500</v>
      </c>
      <c r="Z15" s="746">
        <v>118671</v>
      </c>
      <c r="AA15" s="742">
        <f t="shared" ref="AA15:AA27" si="10">Z15/X15*100</f>
        <v>104.1969953727687</v>
      </c>
      <c r="AB15" s="735">
        <f t="shared" ref="AB15:AB31" si="11">Z15/Y15*100</f>
        <v>99.30627615062761</v>
      </c>
      <c r="AC15" s="298">
        <v>824204</v>
      </c>
      <c r="AD15" s="758">
        <v>873623</v>
      </c>
      <c r="AE15" s="762">
        <v>867444</v>
      </c>
      <c r="AF15" s="742">
        <f>AE15/AC15*100</f>
        <v>105.24627398071351</v>
      </c>
      <c r="AG15" s="735">
        <f>AE15/AD15*100</f>
        <v>99.292715507719009</v>
      </c>
      <c r="AH15" s="299">
        <v>310650</v>
      </c>
      <c r="AI15" s="299">
        <v>323500</v>
      </c>
      <c r="AJ15" s="660">
        <v>324361</v>
      </c>
      <c r="AK15" s="690">
        <f t="shared" ref="AK15:AK26" si="12">AJ15/AH15*100</f>
        <v>104.41364880090134</v>
      </c>
      <c r="AL15" s="681">
        <f>AJ15/AI15*100</f>
        <v>100.2661514683153</v>
      </c>
      <c r="AM15" s="301">
        <v>286339</v>
      </c>
      <c r="AN15" s="781">
        <v>315000</v>
      </c>
      <c r="AO15" s="785">
        <v>303922</v>
      </c>
      <c r="AP15" s="690">
        <f>AO15/AM15*100</f>
        <v>106.14062352665896</v>
      </c>
      <c r="AQ15" s="776">
        <f>AO15/AN15*100</f>
        <v>96.483174603174604</v>
      </c>
      <c r="AR15" s="540">
        <v>21189</v>
      </c>
      <c r="AS15" s="472">
        <v>54800</v>
      </c>
      <c r="AT15" s="480">
        <v>1285</v>
      </c>
      <c r="AU15" s="495"/>
      <c r="AV15" s="496"/>
      <c r="AW15" s="422">
        <f t="shared" si="1"/>
        <v>3050039</v>
      </c>
      <c r="AX15" s="44">
        <f t="shared" si="6"/>
        <v>3215354.3406703994</v>
      </c>
      <c r="AY15" s="744">
        <f t="shared" si="2"/>
        <v>3141115</v>
      </c>
      <c r="AZ15" s="690">
        <f t="shared" si="3"/>
        <v>102.9860601782469</v>
      </c>
      <c r="BA15" s="681">
        <f t="shared" si="4"/>
        <v>97.691099244292914</v>
      </c>
      <c r="BB15" s="297">
        <f t="shared" ref="BB15:BD19" si="13">SUM(AW15,D15)</f>
        <v>8498376</v>
      </c>
      <c r="BC15" s="448">
        <f t="shared" si="13"/>
        <v>8827354.3406703994</v>
      </c>
      <c r="BD15" s="301">
        <f t="shared" si="13"/>
        <v>8792975</v>
      </c>
      <c r="BE15" s="813">
        <f>BD15/BB15*100</f>
        <v>103.46653289993289</v>
      </c>
      <c r="BF15" s="681">
        <f t="shared" si="5"/>
        <v>99.610536301777273</v>
      </c>
    </row>
    <row r="16" spans="1:58">
      <c r="A16" s="46" t="s">
        <v>84</v>
      </c>
      <c r="B16" s="84" t="s">
        <v>83</v>
      </c>
      <c r="C16" s="45" t="s">
        <v>0</v>
      </c>
      <c r="D16" s="399">
        <v>2016648</v>
      </c>
      <c r="E16" s="650">
        <v>2113000</v>
      </c>
      <c r="F16" s="660">
        <v>2063479</v>
      </c>
      <c r="G16" s="655">
        <f t="shared" si="8"/>
        <v>102.32221984203491</v>
      </c>
      <c r="H16" s="630">
        <f t="shared" si="0"/>
        <v>97.656365357311884</v>
      </c>
      <c r="I16" s="418">
        <v>225431</v>
      </c>
      <c r="J16" s="911">
        <v>207510</v>
      </c>
      <c r="K16" s="660">
        <v>226407</v>
      </c>
      <c r="L16" s="690">
        <f>K16/I16*100</f>
        <v>100.43294844098638</v>
      </c>
      <c r="M16" s="681">
        <f>K16/J16*100</f>
        <v>109.10654908197195</v>
      </c>
      <c r="N16" s="299">
        <v>353071</v>
      </c>
      <c r="O16" s="300">
        <v>362925.64987446967</v>
      </c>
      <c r="P16" s="695">
        <v>356570</v>
      </c>
      <c r="Q16" s="690">
        <f>P16/N16*100</f>
        <v>100.99101880358342</v>
      </c>
      <c r="R16" s="681">
        <f>P16/O16*100</f>
        <v>98.248773577544597</v>
      </c>
      <c r="S16" s="300">
        <v>385689</v>
      </c>
      <c r="T16" s="298">
        <v>381000</v>
      </c>
      <c r="U16" s="720">
        <v>398548</v>
      </c>
      <c r="V16" s="690">
        <f t="shared" si="9"/>
        <v>103.33403337922522</v>
      </c>
      <c r="W16" s="681">
        <f>U16/T16*100</f>
        <v>104.60577427821522</v>
      </c>
      <c r="X16" s="299">
        <v>63897</v>
      </c>
      <c r="Y16" s="739">
        <v>67800</v>
      </c>
      <c r="Z16" s="746">
        <v>65860</v>
      </c>
      <c r="AA16" s="742">
        <f t="shared" si="10"/>
        <v>103.07213171197395</v>
      </c>
      <c r="AB16" s="735">
        <f t="shared" si="11"/>
        <v>97.138643067846601</v>
      </c>
      <c r="AC16" s="298">
        <v>519328</v>
      </c>
      <c r="AD16" s="758">
        <v>548200</v>
      </c>
      <c r="AE16" s="762">
        <v>513535</v>
      </c>
      <c r="AF16" s="742">
        <f>AE16/AC16*100</f>
        <v>98.884519995070548</v>
      </c>
      <c r="AG16" s="735">
        <f>AE16/AD16*100</f>
        <v>93.676577891280559</v>
      </c>
      <c r="AH16" s="299">
        <v>224292</v>
      </c>
      <c r="AI16" s="299">
        <v>228600</v>
      </c>
      <c r="AJ16" s="660">
        <v>225652</v>
      </c>
      <c r="AK16" s="690">
        <f t="shared" si="12"/>
        <v>100.60635243343499</v>
      </c>
      <c r="AL16" s="681">
        <f>AJ16/AI16*100</f>
        <v>98.710411198600184</v>
      </c>
      <c r="AM16" s="301">
        <v>230616</v>
      </c>
      <c r="AN16" s="781">
        <v>252000</v>
      </c>
      <c r="AO16" s="785">
        <v>243643</v>
      </c>
      <c r="AP16" s="690">
        <f>AO16/AM16*100</f>
        <v>105.64878412599299</v>
      </c>
      <c r="AQ16" s="776">
        <f>AO16/AN16*100</f>
        <v>96.683730158730157</v>
      </c>
      <c r="AR16" s="540">
        <v>34862</v>
      </c>
      <c r="AS16" s="472">
        <v>55946</v>
      </c>
      <c r="AT16" s="480">
        <v>1949</v>
      </c>
      <c r="AU16" s="495"/>
      <c r="AV16" s="496"/>
      <c r="AW16" s="422">
        <f t="shared" si="1"/>
        <v>2037186</v>
      </c>
      <c r="AX16" s="44">
        <f t="shared" si="6"/>
        <v>2103981.6498744697</v>
      </c>
      <c r="AY16" s="744">
        <f t="shared" si="2"/>
        <v>2032164</v>
      </c>
      <c r="AZ16" s="690">
        <f t="shared" si="3"/>
        <v>99.75348348162612</v>
      </c>
      <c r="BA16" s="681">
        <f t="shared" si="4"/>
        <v>96.586583828867774</v>
      </c>
      <c r="BB16" s="297">
        <f t="shared" si="13"/>
        <v>4053834</v>
      </c>
      <c r="BC16" s="448">
        <f t="shared" si="13"/>
        <v>4216981.6498744693</v>
      </c>
      <c r="BD16" s="301">
        <f t="shared" si="13"/>
        <v>4095643</v>
      </c>
      <c r="BE16" s="813">
        <f>BD16/BB16*100</f>
        <v>101.03134464805417</v>
      </c>
      <c r="BF16" s="681">
        <f t="shared" si="5"/>
        <v>97.12261849946438</v>
      </c>
    </row>
    <row r="17" spans="1:58">
      <c r="A17" s="22" t="s">
        <v>12</v>
      </c>
      <c r="B17" s="82" t="s">
        <v>123</v>
      </c>
      <c r="C17" s="45" t="s">
        <v>0</v>
      </c>
      <c r="D17" s="399">
        <v>1539286</v>
      </c>
      <c r="E17" s="650">
        <v>1650000</v>
      </c>
      <c r="F17" s="660">
        <v>1693130</v>
      </c>
      <c r="G17" s="655">
        <f t="shared" si="8"/>
        <v>109.99450394533569</v>
      </c>
      <c r="H17" s="630">
        <f t="shared" si="0"/>
        <v>102.61393939393939</v>
      </c>
      <c r="I17" s="418">
        <v>154422</v>
      </c>
      <c r="J17" s="911">
        <v>186060</v>
      </c>
      <c r="K17" s="660">
        <v>160032</v>
      </c>
      <c r="L17" s="690">
        <f>K17/I17*100</f>
        <v>103.6329020476357</v>
      </c>
      <c r="M17" s="681">
        <f>K17/J17*100</f>
        <v>86.010964205095135</v>
      </c>
      <c r="N17" s="299">
        <v>237780</v>
      </c>
      <c r="O17" s="300">
        <v>240082.91377469403</v>
      </c>
      <c r="P17" s="695">
        <v>217748</v>
      </c>
      <c r="Q17" s="690">
        <f>P17/N17*100</f>
        <v>91.575405837328631</v>
      </c>
      <c r="R17" s="681">
        <f>P17/O17*100</f>
        <v>90.696999872446469</v>
      </c>
      <c r="S17" s="300">
        <v>245254</v>
      </c>
      <c r="T17" s="298">
        <v>240000</v>
      </c>
      <c r="U17" s="719">
        <v>223263</v>
      </c>
      <c r="V17" s="690">
        <f t="shared" si="9"/>
        <v>91.033377641139396</v>
      </c>
      <c r="W17" s="681">
        <f>U17/T17*100</f>
        <v>93.026250000000005</v>
      </c>
      <c r="X17" s="299">
        <v>36235</v>
      </c>
      <c r="Y17" s="739">
        <v>41500</v>
      </c>
      <c r="Z17" s="660">
        <v>37689</v>
      </c>
      <c r="AA17" s="742">
        <f t="shared" si="10"/>
        <v>104.0126949082379</v>
      </c>
      <c r="AB17" s="735">
        <f t="shared" si="11"/>
        <v>90.816867469879512</v>
      </c>
      <c r="AC17" s="298">
        <v>400621</v>
      </c>
      <c r="AD17" s="757">
        <v>407380</v>
      </c>
      <c r="AE17" s="762">
        <v>415785</v>
      </c>
      <c r="AF17" s="742">
        <f>AE17/AC17*100</f>
        <v>103.7851235956178</v>
      </c>
      <c r="AG17" s="735">
        <f>AE17/AD17*100</f>
        <v>102.06318425057685</v>
      </c>
      <c r="AH17" s="299">
        <v>150167</v>
      </c>
      <c r="AI17" s="299">
        <v>141800</v>
      </c>
      <c r="AJ17" s="660">
        <v>167005</v>
      </c>
      <c r="AK17" s="690">
        <f t="shared" si="12"/>
        <v>111.21284969400733</v>
      </c>
      <c r="AL17" s="681">
        <f>AJ17/AI17*100</f>
        <v>117.77503526093089</v>
      </c>
      <c r="AM17" s="301">
        <v>130058</v>
      </c>
      <c r="AN17" s="781">
        <v>126000</v>
      </c>
      <c r="AO17" s="785">
        <v>141543</v>
      </c>
      <c r="AP17" s="690">
        <f>AO17/AM17*100</f>
        <v>108.83067554475696</v>
      </c>
      <c r="AQ17" s="776">
        <f>AO17/AN17*100</f>
        <v>112.33571428571429</v>
      </c>
      <c r="AR17" s="540">
        <v>10102</v>
      </c>
      <c r="AS17" s="472">
        <v>22883</v>
      </c>
      <c r="AT17" s="480">
        <v>1162</v>
      </c>
      <c r="AU17" s="495"/>
      <c r="AV17" s="496"/>
      <c r="AW17" s="422">
        <f t="shared" si="1"/>
        <v>1364639</v>
      </c>
      <c r="AX17" s="44">
        <f t="shared" si="6"/>
        <v>1405705.9137746941</v>
      </c>
      <c r="AY17" s="744">
        <f t="shared" si="2"/>
        <v>1364227</v>
      </c>
      <c r="AZ17" s="690">
        <f t="shared" si="3"/>
        <v>99.969808865201713</v>
      </c>
      <c r="BA17" s="681">
        <f t="shared" si="4"/>
        <v>97.049246690347047</v>
      </c>
      <c r="BB17" s="297">
        <f t="shared" si="13"/>
        <v>2903925</v>
      </c>
      <c r="BC17" s="448">
        <f t="shared" si="13"/>
        <v>3055705.9137746943</v>
      </c>
      <c r="BD17" s="301">
        <f t="shared" si="13"/>
        <v>3057357</v>
      </c>
      <c r="BE17" s="813">
        <f>BD17/BB17*100</f>
        <v>105.28360753118623</v>
      </c>
      <c r="BF17" s="681">
        <f t="shared" si="5"/>
        <v>100.05403289033354</v>
      </c>
    </row>
    <row r="18" spans="1:58">
      <c r="A18" s="22" t="s">
        <v>13</v>
      </c>
      <c r="B18" s="82" t="s">
        <v>124</v>
      </c>
      <c r="C18" s="45" t="s">
        <v>0</v>
      </c>
      <c r="D18" s="399">
        <v>1198836</v>
      </c>
      <c r="E18" s="650">
        <v>1106000</v>
      </c>
      <c r="F18" s="660">
        <v>1318201</v>
      </c>
      <c r="G18" s="655">
        <f t="shared" si="8"/>
        <v>109.95674137246463</v>
      </c>
      <c r="H18" s="630">
        <f t="shared" si="0"/>
        <v>119.1863471971067</v>
      </c>
      <c r="I18" s="418">
        <v>142071</v>
      </c>
      <c r="J18" s="911">
        <v>163680</v>
      </c>
      <c r="K18" s="660">
        <v>160873</v>
      </c>
      <c r="L18" s="690">
        <f>K18/I18*100</f>
        <v>113.23422795644431</v>
      </c>
      <c r="M18" s="681">
        <f>K18/J18*100</f>
        <v>98.285068426197469</v>
      </c>
      <c r="N18" s="299">
        <v>168122</v>
      </c>
      <c r="O18" s="300">
        <v>170192.05714454598</v>
      </c>
      <c r="P18" s="695">
        <v>192747</v>
      </c>
      <c r="Q18" s="690">
        <f>P18/N18*100</f>
        <v>114.64710150961801</v>
      </c>
      <c r="R18" s="681">
        <f>P18/O18*100</f>
        <v>113.25264130058541</v>
      </c>
      <c r="S18" s="300">
        <v>182848</v>
      </c>
      <c r="T18" s="298">
        <v>167000</v>
      </c>
      <c r="U18" s="719">
        <v>186024</v>
      </c>
      <c r="V18" s="690">
        <f t="shared" si="9"/>
        <v>101.73696184809241</v>
      </c>
      <c r="W18" s="681">
        <f>U18/T18*100</f>
        <v>111.39161676646707</v>
      </c>
      <c r="X18" s="299">
        <v>34291</v>
      </c>
      <c r="Y18" s="739">
        <v>37000</v>
      </c>
      <c r="Z18" s="660">
        <v>36070</v>
      </c>
      <c r="AA18" s="742">
        <f t="shared" si="10"/>
        <v>105.18795019101222</v>
      </c>
      <c r="AB18" s="735">
        <f t="shared" si="11"/>
        <v>97.486486486486484</v>
      </c>
      <c r="AC18" s="298">
        <v>306459</v>
      </c>
      <c r="AD18" s="757">
        <v>326699</v>
      </c>
      <c r="AE18" s="762">
        <v>324910</v>
      </c>
      <c r="AF18" s="742">
        <f>AE18/AC18*100</f>
        <v>106.02070750084025</v>
      </c>
      <c r="AG18" s="735">
        <f>AE18/AD18*100</f>
        <v>99.452401139887172</v>
      </c>
      <c r="AH18" s="299">
        <v>103878</v>
      </c>
      <c r="AI18" s="299">
        <v>93100</v>
      </c>
      <c r="AJ18" s="660">
        <v>113606</v>
      </c>
      <c r="AK18" s="690">
        <f t="shared" si="12"/>
        <v>109.36483182194496</v>
      </c>
      <c r="AL18" s="681">
        <f>AJ18/AI18*100</f>
        <v>122.02577873254566</v>
      </c>
      <c r="AM18" s="301">
        <v>85418</v>
      </c>
      <c r="AN18" s="781">
        <v>95800</v>
      </c>
      <c r="AO18" s="785">
        <v>94033</v>
      </c>
      <c r="AP18" s="690">
        <f>AO18/AM18*100</f>
        <v>110.08569622327846</v>
      </c>
      <c r="AQ18" s="776">
        <f>AO18/AN18*100</f>
        <v>98.15553235908142</v>
      </c>
      <c r="AR18" s="540">
        <v>3804</v>
      </c>
      <c r="AS18" s="472">
        <v>18414</v>
      </c>
      <c r="AT18" s="480">
        <v>913</v>
      </c>
      <c r="AU18" s="495"/>
      <c r="AV18" s="496"/>
      <c r="AW18" s="422">
        <f t="shared" si="1"/>
        <v>1026891</v>
      </c>
      <c r="AX18" s="44">
        <f t="shared" si="6"/>
        <v>1071885.0571445459</v>
      </c>
      <c r="AY18" s="744">
        <f t="shared" si="2"/>
        <v>1109176</v>
      </c>
      <c r="AZ18" s="690">
        <f t="shared" si="3"/>
        <v>108.01302182997028</v>
      </c>
      <c r="BA18" s="681">
        <f t="shared" si="4"/>
        <v>103.47900575783709</v>
      </c>
      <c r="BB18" s="297">
        <f t="shared" si="13"/>
        <v>2225727</v>
      </c>
      <c r="BC18" s="448">
        <f t="shared" si="13"/>
        <v>2177885.0571445459</v>
      </c>
      <c r="BD18" s="301">
        <f t="shared" si="13"/>
        <v>2427377</v>
      </c>
      <c r="BE18" s="813">
        <f>BD18/BB18*100</f>
        <v>109.05996108237892</v>
      </c>
      <c r="BF18" s="681">
        <f t="shared" si="5"/>
        <v>111.45569836374038</v>
      </c>
    </row>
    <row r="19" spans="1:58">
      <c r="A19" s="22" t="s">
        <v>14</v>
      </c>
      <c r="B19" s="82" t="s">
        <v>125</v>
      </c>
      <c r="C19" s="45" t="s">
        <v>0</v>
      </c>
      <c r="D19" s="399">
        <v>4630658</v>
      </c>
      <c r="E19" s="650">
        <f>SUM(E21:E24)</f>
        <v>4981685</v>
      </c>
      <c r="F19" s="660">
        <f>F21+F22+F23+F24</f>
        <v>4704711</v>
      </c>
      <c r="G19" s="655">
        <f t="shared" si="8"/>
        <v>101.59918957521803</v>
      </c>
      <c r="H19" s="630">
        <f t="shared" si="0"/>
        <v>94.440154285146491</v>
      </c>
      <c r="I19" s="418">
        <f>SUM(I21:I24)</f>
        <v>463913</v>
      </c>
      <c r="J19" s="911">
        <v>478150</v>
      </c>
      <c r="K19" s="660">
        <v>505079</v>
      </c>
      <c r="L19" s="690">
        <f>K19/I19*100</f>
        <v>108.87364656735208</v>
      </c>
      <c r="M19" s="681">
        <f>K19/J19*100</f>
        <v>105.63191467112831</v>
      </c>
      <c r="N19" s="298">
        <f>SUM(N21:N24)</f>
        <v>519793</v>
      </c>
      <c r="O19" s="300">
        <v>539196.880951136</v>
      </c>
      <c r="P19" s="695">
        <v>570858</v>
      </c>
      <c r="Q19" s="690">
        <f>P19/N19*100</f>
        <v>109.824103056409</v>
      </c>
      <c r="R19" s="681">
        <f>P19/O19*100</f>
        <v>105.87190322633435</v>
      </c>
      <c r="S19" s="300">
        <f>SUM(S21:S24)</f>
        <v>803648</v>
      </c>
      <c r="T19" s="298">
        <f>SUM(T21:T24)</f>
        <v>776500</v>
      </c>
      <c r="U19" s="719">
        <f>SUM(U21:U24)</f>
        <v>774240</v>
      </c>
      <c r="V19" s="690">
        <f t="shared" si="9"/>
        <v>96.340686469698184</v>
      </c>
      <c r="W19" s="681">
        <f>U19/T19*100</f>
        <v>99.708950418544745</v>
      </c>
      <c r="X19" s="299">
        <f>SUM(X21:X24)</f>
        <v>61504</v>
      </c>
      <c r="Y19" s="739">
        <v>72460</v>
      </c>
      <c r="Z19" s="660">
        <v>61949</v>
      </c>
      <c r="AA19" s="742">
        <f t="shared" si="10"/>
        <v>100.72353017689906</v>
      </c>
      <c r="AB19" s="735">
        <f t="shared" si="11"/>
        <v>85.494065691415955</v>
      </c>
      <c r="AC19" s="298">
        <v>985376</v>
      </c>
      <c r="AD19" s="757">
        <v>1065556</v>
      </c>
      <c r="AE19" s="762">
        <v>1025571</v>
      </c>
      <c r="AF19" s="742">
        <f>AE19/AC19*100</f>
        <v>104.07915354138927</v>
      </c>
      <c r="AG19" s="735">
        <f>AE19/AD19*100</f>
        <v>96.247498958290322</v>
      </c>
      <c r="AH19" s="299">
        <f>SUM(AH21:AH24)</f>
        <v>318206</v>
      </c>
      <c r="AI19" s="299">
        <f>SUM(AI21:AI24)</f>
        <v>300800</v>
      </c>
      <c r="AJ19" s="660">
        <f>SUM(AJ21:AJ24)</f>
        <v>342685</v>
      </c>
      <c r="AK19" s="690">
        <f t="shared" si="12"/>
        <v>107.6928153460337</v>
      </c>
      <c r="AL19" s="681">
        <f>AJ19/AI19*100</f>
        <v>113.9245345744681</v>
      </c>
      <c r="AM19" s="301">
        <f>SUM(AM21:AM24)</f>
        <v>316820</v>
      </c>
      <c r="AN19" s="781">
        <v>335050</v>
      </c>
      <c r="AO19" s="785">
        <f>SUM(AO21:AO24)</f>
        <v>333468</v>
      </c>
      <c r="AP19" s="690">
        <f>AO19/AM19*100</f>
        <v>105.25471876775457</v>
      </c>
      <c r="AQ19" s="776">
        <f>AO19/AN19*100</f>
        <v>99.52783166691539</v>
      </c>
      <c r="AR19" s="424">
        <f>SUM(AR21:AR24)</f>
        <v>60705</v>
      </c>
      <c r="AS19" s="473">
        <f>SUM(AS21:AS24)</f>
        <v>76900</v>
      </c>
      <c r="AT19" s="480">
        <f>+AT21+AT22+AT23+AT24</f>
        <v>9977</v>
      </c>
      <c r="AU19" s="495"/>
      <c r="AV19" s="496"/>
      <c r="AW19" s="422">
        <f t="shared" si="1"/>
        <v>3529965</v>
      </c>
      <c r="AX19" s="44">
        <f t="shared" si="6"/>
        <v>3644612.8809511359</v>
      </c>
      <c r="AY19" s="744">
        <f t="shared" si="2"/>
        <v>3623827</v>
      </c>
      <c r="AZ19" s="690">
        <f t="shared" si="3"/>
        <v>102.65900653405913</v>
      </c>
      <c r="BA19" s="681">
        <f t="shared" si="4"/>
        <v>99.429682064183694</v>
      </c>
      <c r="BB19" s="297">
        <f t="shared" si="13"/>
        <v>8160623</v>
      </c>
      <c r="BC19" s="448">
        <f t="shared" si="13"/>
        <v>8626297.8809511364</v>
      </c>
      <c r="BD19" s="301">
        <f t="shared" si="13"/>
        <v>8328538</v>
      </c>
      <c r="BE19" s="813">
        <f>BD19/BB19*100</f>
        <v>102.0576247671287</v>
      </c>
      <c r="BF19" s="681">
        <f t="shared" si="5"/>
        <v>96.548230943790387</v>
      </c>
    </row>
    <row r="20" spans="1:58">
      <c r="A20" s="22"/>
      <c r="B20" s="82" t="s">
        <v>2</v>
      </c>
      <c r="C20" s="45"/>
      <c r="D20" s="399"/>
      <c r="E20" s="650"/>
      <c r="F20" s="660"/>
      <c r="G20" s="655"/>
      <c r="H20" s="630"/>
      <c r="I20" s="418"/>
      <c r="J20" s="911"/>
      <c r="K20" s="660"/>
      <c r="L20" s="690"/>
      <c r="M20" s="681"/>
      <c r="N20" s="299"/>
      <c r="O20" s="300"/>
      <c r="P20" s="695"/>
      <c r="Q20" s="690"/>
      <c r="R20" s="681"/>
      <c r="S20" s="300"/>
      <c r="T20" s="298"/>
      <c r="U20" s="719"/>
      <c r="V20" s="690"/>
      <c r="W20" s="681"/>
      <c r="X20" s="299"/>
      <c r="Y20" s="739"/>
      <c r="Z20" s="660"/>
      <c r="AA20" s="742"/>
      <c r="AB20" s="735"/>
      <c r="AC20" s="298"/>
      <c r="AD20" s="757"/>
      <c r="AE20" s="762"/>
      <c r="AF20" s="742"/>
      <c r="AG20" s="735"/>
      <c r="AH20" s="299"/>
      <c r="AI20" s="299"/>
      <c r="AJ20" s="660"/>
      <c r="AK20" s="690"/>
      <c r="AL20" s="681"/>
      <c r="AM20" s="301"/>
      <c r="AN20" s="780"/>
      <c r="AO20" s="785"/>
      <c r="AP20" s="690"/>
      <c r="AQ20" s="776"/>
      <c r="AR20" s="538"/>
      <c r="AS20" s="472"/>
      <c r="AT20" s="480"/>
      <c r="AU20" s="495"/>
      <c r="AV20" s="496"/>
      <c r="AW20" s="422"/>
      <c r="AX20" s="44"/>
      <c r="AY20" s="744"/>
      <c r="AZ20" s="690"/>
      <c r="BA20" s="681"/>
      <c r="BB20" s="297"/>
      <c r="BC20" s="448"/>
      <c r="BD20" s="301"/>
      <c r="BE20" s="813"/>
      <c r="BF20" s="681"/>
    </row>
    <row r="21" spans="1:58">
      <c r="A21" s="46" t="s">
        <v>87</v>
      </c>
      <c r="B21" s="84" t="s">
        <v>88</v>
      </c>
      <c r="C21" s="45" t="s">
        <v>0</v>
      </c>
      <c r="D21" s="399">
        <v>3257541</v>
      </c>
      <c r="E21" s="650">
        <v>3626000</v>
      </c>
      <c r="F21" s="660">
        <v>3501134</v>
      </c>
      <c r="G21" s="655">
        <f t="shared" si="8"/>
        <v>107.47781839123436</v>
      </c>
      <c r="H21" s="630">
        <f t="shared" si="0"/>
        <v>96.55637065637066</v>
      </c>
      <c r="I21" s="418">
        <v>349397</v>
      </c>
      <c r="J21" s="911">
        <v>360920</v>
      </c>
      <c r="K21" s="660">
        <v>381114</v>
      </c>
      <c r="L21" s="690">
        <f>K21/I21*100</f>
        <v>109.07763947601153</v>
      </c>
      <c r="M21" s="681">
        <f>K21/J21*100</f>
        <v>105.59514573866784</v>
      </c>
      <c r="N21" s="299">
        <v>424840</v>
      </c>
      <c r="O21" s="300">
        <v>433514</v>
      </c>
      <c r="P21" s="695">
        <v>470025</v>
      </c>
      <c r="Q21" s="690">
        <f>P21/N21*100</f>
        <v>110.63576876000376</v>
      </c>
      <c r="R21" s="681">
        <f>P21/O21*100</f>
        <v>108.42210401509524</v>
      </c>
      <c r="S21" s="300">
        <v>632437</v>
      </c>
      <c r="T21" s="298">
        <v>611000</v>
      </c>
      <c r="U21" s="720">
        <v>623802</v>
      </c>
      <c r="V21" s="690">
        <f t="shared" si="9"/>
        <v>98.634646613022326</v>
      </c>
      <c r="W21" s="681">
        <f t="shared" ref="W21:W27" si="14">U21/T21*100</f>
        <v>102.09525368248774</v>
      </c>
      <c r="X21" s="299">
        <v>37694</v>
      </c>
      <c r="Y21" s="739">
        <v>49000</v>
      </c>
      <c r="Z21" s="746">
        <v>38169</v>
      </c>
      <c r="AA21" s="742">
        <f t="shared" si="10"/>
        <v>101.26014750358148</v>
      </c>
      <c r="AB21" s="735">
        <f t="shared" si="11"/>
        <v>77.895918367346937</v>
      </c>
      <c r="AC21" s="298" t="s">
        <v>188</v>
      </c>
      <c r="AD21" s="758">
        <v>721175</v>
      </c>
      <c r="AE21" s="762">
        <v>772092</v>
      </c>
      <c r="AF21" s="742"/>
      <c r="AG21" s="735">
        <f>AE21/AD21*100</f>
        <v>107.06028356501542</v>
      </c>
      <c r="AH21" s="299">
        <v>256310</v>
      </c>
      <c r="AI21" s="299">
        <v>246000</v>
      </c>
      <c r="AJ21" s="660">
        <v>274651</v>
      </c>
      <c r="AK21" s="690">
        <f t="shared" si="12"/>
        <v>107.15578791307401</v>
      </c>
      <c r="AL21" s="681">
        <f>AJ21/AI21*100</f>
        <v>111.64674796747967</v>
      </c>
      <c r="AM21" s="301">
        <v>251670</v>
      </c>
      <c r="AN21" s="781">
        <v>258000</v>
      </c>
      <c r="AO21" s="785">
        <v>251495</v>
      </c>
      <c r="AP21" s="690">
        <f>AO21/AM21*100</f>
        <v>99.930464497158979</v>
      </c>
      <c r="AQ21" s="776">
        <f t="shared" ref="AQ21:AQ27" si="15">AO21/AN21*100</f>
        <v>97.478682170542641</v>
      </c>
      <c r="AR21" s="540">
        <v>40782</v>
      </c>
      <c r="AS21" s="472">
        <v>67084</v>
      </c>
      <c r="AT21" s="480">
        <v>9856</v>
      </c>
      <c r="AU21" s="495"/>
      <c r="AV21" s="496"/>
      <c r="AW21" s="422">
        <f t="shared" si="1"/>
        <v>1993130</v>
      </c>
      <c r="AX21" s="44">
        <f t="shared" si="6"/>
        <v>2746693</v>
      </c>
      <c r="AY21" s="744">
        <f t="shared" si="2"/>
        <v>2821204</v>
      </c>
      <c r="AZ21" s="690">
        <f t="shared" ref="AZ21:AZ26" si="16">AY21/AW21*100</f>
        <v>141.54641192496226</v>
      </c>
      <c r="BA21" s="681">
        <f t="shared" si="4"/>
        <v>102.71275311802228</v>
      </c>
      <c r="BB21" s="297">
        <f t="shared" ref="BB21:BD27" si="17">SUM(AW21,D21)</f>
        <v>5250671</v>
      </c>
      <c r="BC21" s="448">
        <f t="shared" si="17"/>
        <v>6372693</v>
      </c>
      <c r="BD21" s="301">
        <f t="shared" si="17"/>
        <v>6322338</v>
      </c>
      <c r="BE21" s="813">
        <f t="shared" ref="BE21:BE27" si="18">BD21/BB21*100</f>
        <v>120.41009615723399</v>
      </c>
      <c r="BF21" s="681">
        <f t="shared" si="5"/>
        <v>99.209831699094877</v>
      </c>
    </row>
    <row r="22" spans="1:58">
      <c r="A22" s="46" t="s">
        <v>89</v>
      </c>
      <c r="B22" s="84" t="s">
        <v>90</v>
      </c>
      <c r="C22" s="45" t="s">
        <v>0</v>
      </c>
      <c r="D22" s="399">
        <v>1023593</v>
      </c>
      <c r="E22" s="650">
        <v>975000</v>
      </c>
      <c r="F22" s="660">
        <v>938987</v>
      </c>
      <c r="G22" s="655">
        <f t="shared" si="8"/>
        <v>91.734410063374796</v>
      </c>
      <c r="H22" s="630">
        <f t="shared" si="0"/>
        <v>96.306358974358972</v>
      </c>
      <c r="I22" s="418">
        <v>88392</v>
      </c>
      <c r="J22" s="911">
        <v>90180</v>
      </c>
      <c r="K22" s="660">
        <v>97390</v>
      </c>
      <c r="L22" s="690">
        <f>K22/I22*100</f>
        <v>110.17965426735452</v>
      </c>
      <c r="M22" s="681">
        <f>K22/J22*100</f>
        <v>107.99512086937237</v>
      </c>
      <c r="N22" s="299">
        <v>89472</v>
      </c>
      <c r="O22" s="300">
        <v>98131.100840329775</v>
      </c>
      <c r="P22" s="695">
        <v>96031</v>
      </c>
      <c r="Q22" s="690">
        <f>P22/N22*100</f>
        <v>107.33078505007153</v>
      </c>
      <c r="R22" s="681">
        <f>P22/O22*100</f>
        <v>97.859902903008418</v>
      </c>
      <c r="S22" s="300">
        <v>132653</v>
      </c>
      <c r="T22" s="298">
        <v>127900</v>
      </c>
      <c r="U22" s="720">
        <v>114464</v>
      </c>
      <c r="V22" s="690">
        <f t="shared" si="9"/>
        <v>86.288285979208908</v>
      </c>
      <c r="W22" s="681">
        <f t="shared" si="14"/>
        <v>89.494917904612976</v>
      </c>
      <c r="X22" s="299">
        <v>15670</v>
      </c>
      <c r="Y22" s="739">
        <v>17300</v>
      </c>
      <c r="Z22" s="746">
        <v>16038</v>
      </c>
      <c r="AA22" s="742">
        <f t="shared" si="10"/>
        <v>102.34843650287173</v>
      </c>
      <c r="AB22" s="735">
        <f t="shared" si="11"/>
        <v>92.705202312138724</v>
      </c>
      <c r="AC22" s="298" t="s">
        <v>188</v>
      </c>
      <c r="AD22" s="758">
        <v>275476</v>
      </c>
      <c r="AE22" s="762">
        <v>196988</v>
      </c>
      <c r="AF22" s="742"/>
      <c r="AG22" s="735">
        <f>AE22/AD22*100</f>
        <v>71.508225761953852</v>
      </c>
      <c r="AH22" s="299">
        <v>37252</v>
      </c>
      <c r="AI22" s="299">
        <v>35600</v>
      </c>
      <c r="AJ22" s="660">
        <v>39993</v>
      </c>
      <c r="AK22" s="690">
        <f t="shared" si="12"/>
        <v>107.3579942016536</v>
      </c>
      <c r="AL22" s="681">
        <f>AJ22/AI22*100</f>
        <v>112.33988764044945</v>
      </c>
      <c r="AM22" s="301">
        <v>65150</v>
      </c>
      <c r="AN22" s="781">
        <v>67000</v>
      </c>
      <c r="AO22" s="785">
        <v>69368</v>
      </c>
      <c r="AP22" s="690">
        <f>AO22/AM22*100</f>
        <v>106.47429009976976</v>
      </c>
      <c r="AQ22" s="776">
        <f t="shared" si="15"/>
        <v>103.53432835820895</v>
      </c>
      <c r="AR22" s="540">
        <v>16583</v>
      </c>
      <c r="AS22" s="472">
        <v>7524</v>
      </c>
      <c r="AT22" s="480">
        <v>121</v>
      </c>
      <c r="AU22" s="495"/>
      <c r="AV22" s="496"/>
      <c r="AW22" s="422">
        <f t="shared" si="1"/>
        <v>445172</v>
      </c>
      <c r="AX22" s="44">
        <f t="shared" si="6"/>
        <v>719111.10084032977</v>
      </c>
      <c r="AY22" s="744">
        <f t="shared" si="2"/>
        <v>630393</v>
      </c>
      <c r="AZ22" s="690">
        <f t="shared" si="16"/>
        <v>141.60661497129198</v>
      </c>
      <c r="BA22" s="681">
        <f t="shared" si="4"/>
        <v>87.662810275539243</v>
      </c>
      <c r="BB22" s="297">
        <f t="shared" si="17"/>
        <v>1468765</v>
      </c>
      <c r="BC22" s="448">
        <f t="shared" si="17"/>
        <v>1694111.1008403297</v>
      </c>
      <c r="BD22" s="301">
        <f t="shared" si="17"/>
        <v>1569380</v>
      </c>
      <c r="BE22" s="813">
        <f t="shared" si="18"/>
        <v>106.85031301807982</v>
      </c>
      <c r="BF22" s="681">
        <f t="shared" si="5"/>
        <v>92.637371847781452</v>
      </c>
    </row>
    <row r="23" spans="1:58">
      <c r="A23" s="46" t="s">
        <v>143</v>
      </c>
      <c r="B23" s="84" t="s">
        <v>126</v>
      </c>
      <c r="C23" s="45"/>
      <c r="D23" s="399">
        <v>14067</v>
      </c>
      <c r="E23" s="650">
        <v>4485</v>
      </c>
      <c r="F23" s="660">
        <v>0</v>
      </c>
      <c r="G23" s="655">
        <f t="shared" si="8"/>
        <v>0</v>
      </c>
      <c r="H23" s="630">
        <f t="shared" si="0"/>
        <v>0</v>
      </c>
      <c r="I23" s="418" t="s">
        <v>188</v>
      </c>
      <c r="J23" s="911">
        <v>0</v>
      </c>
      <c r="K23" s="660">
        <v>0</v>
      </c>
      <c r="L23" s="690"/>
      <c r="M23" s="681"/>
      <c r="N23" s="299" t="s">
        <v>188</v>
      </c>
      <c r="O23" s="300">
        <v>0</v>
      </c>
      <c r="P23" s="695">
        <v>0</v>
      </c>
      <c r="Q23" s="690"/>
      <c r="R23" s="681"/>
      <c r="S23" s="299" t="s">
        <v>188</v>
      </c>
      <c r="T23" s="298">
        <v>0</v>
      </c>
      <c r="U23" s="720">
        <v>0</v>
      </c>
      <c r="V23" s="690"/>
      <c r="W23" s="681"/>
      <c r="X23" s="299">
        <v>0</v>
      </c>
      <c r="Y23" s="739">
        <v>510</v>
      </c>
      <c r="Z23" s="746">
        <v>0</v>
      </c>
      <c r="AA23" s="742"/>
      <c r="AB23" s="735">
        <f t="shared" si="11"/>
        <v>0</v>
      </c>
      <c r="AC23" s="298" t="s">
        <v>188</v>
      </c>
      <c r="AD23" s="758">
        <v>0</v>
      </c>
      <c r="AE23" s="762">
        <v>0</v>
      </c>
      <c r="AF23" s="742"/>
      <c r="AG23" s="735"/>
      <c r="AH23" s="299">
        <v>0</v>
      </c>
      <c r="AI23" s="299">
        <v>0</v>
      </c>
      <c r="AJ23" s="660">
        <v>0</v>
      </c>
      <c r="AK23" s="690"/>
      <c r="AL23" s="681"/>
      <c r="AM23" s="298" t="s">
        <v>188</v>
      </c>
      <c r="AN23" s="781">
        <v>1850</v>
      </c>
      <c r="AO23" s="786">
        <v>0</v>
      </c>
      <c r="AP23" s="690"/>
      <c r="AQ23" s="776">
        <f t="shared" si="15"/>
        <v>0</v>
      </c>
      <c r="AR23" s="540">
        <v>492</v>
      </c>
      <c r="AS23" s="472">
        <v>550</v>
      </c>
      <c r="AT23" s="481">
        <v>0</v>
      </c>
      <c r="AU23" s="495"/>
      <c r="AV23" s="496"/>
      <c r="AW23" s="422">
        <f t="shared" si="1"/>
        <v>492</v>
      </c>
      <c r="AX23" s="44">
        <f t="shared" si="6"/>
        <v>2910</v>
      </c>
      <c r="AY23" s="744">
        <f t="shared" si="2"/>
        <v>0</v>
      </c>
      <c r="AZ23" s="690">
        <f t="shared" si="16"/>
        <v>0</v>
      </c>
      <c r="BA23" s="681">
        <f t="shared" si="4"/>
        <v>0</v>
      </c>
      <c r="BB23" s="297">
        <f t="shared" si="17"/>
        <v>14559</v>
      </c>
      <c r="BC23" s="448">
        <f t="shared" si="17"/>
        <v>7395</v>
      </c>
      <c r="BD23" s="301">
        <f t="shared" si="17"/>
        <v>0</v>
      </c>
      <c r="BE23" s="813">
        <f t="shared" si="18"/>
        <v>0</v>
      </c>
      <c r="BF23" s="681">
        <f t="shared" si="5"/>
        <v>0</v>
      </c>
    </row>
    <row r="24" spans="1:58">
      <c r="A24" s="46" t="s">
        <v>144</v>
      </c>
      <c r="B24" s="84" t="s">
        <v>127</v>
      </c>
      <c r="C24" s="45"/>
      <c r="D24" s="399">
        <v>335457</v>
      </c>
      <c r="E24" s="650">
        <v>376200</v>
      </c>
      <c r="F24" s="660">
        <v>264590</v>
      </c>
      <c r="G24" s="655">
        <f t="shared" si="8"/>
        <v>78.874490620258328</v>
      </c>
      <c r="H24" s="630">
        <f t="shared" si="0"/>
        <v>70.332270069112184</v>
      </c>
      <c r="I24" s="418">
        <v>26124</v>
      </c>
      <c r="J24" s="911">
        <v>27050</v>
      </c>
      <c r="K24" s="660">
        <v>26575</v>
      </c>
      <c r="L24" s="690">
        <f>K24/I24*100</f>
        <v>101.72638187107641</v>
      </c>
      <c r="M24" s="681">
        <f>K24/J24*100</f>
        <v>98.243992606284664</v>
      </c>
      <c r="N24" s="299">
        <v>5481</v>
      </c>
      <c r="O24" s="300">
        <v>7552.4431248536494</v>
      </c>
      <c r="P24" s="695">
        <v>4802</v>
      </c>
      <c r="Q24" s="690">
        <f>P24/N24*100</f>
        <v>87.611749680715207</v>
      </c>
      <c r="R24" s="681">
        <f>P25/O25*100</f>
        <v>110.36742598923995</v>
      </c>
      <c r="S24" s="300">
        <v>38558</v>
      </c>
      <c r="T24" s="298">
        <v>37600</v>
      </c>
      <c r="U24" s="720">
        <v>35974</v>
      </c>
      <c r="V24" s="690">
        <f t="shared" si="9"/>
        <v>93.29840759375486</v>
      </c>
      <c r="W24" s="681">
        <f t="shared" si="14"/>
        <v>95.675531914893625</v>
      </c>
      <c r="X24" s="299">
        <v>8140</v>
      </c>
      <c r="Y24" s="739">
        <v>5650</v>
      </c>
      <c r="Z24" s="746">
        <v>7742</v>
      </c>
      <c r="AA24" s="742">
        <f t="shared" si="10"/>
        <v>95.110565110565119</v>
      </c>
      <c r="AB24" s="735">
        <f t="shared" si="11"/>
        <v>137.02654867256635</v>
      </c>
      <c r="AC24" s="298" t="s">
        <v>188</v>
      </c>
      <c r="AD24" s="758">
        <v>68905</v>
      </c>
      <c r="AE24" s="762">
        <v>56491</v>
      </c>
      <c r="AF24" s="742"/>
      <c r="AG24" s="735">
        <f>AE24/AD24*100</f>
        <v>81.983890864233359</v>
      </c>
      <c r="AH24" s="299">
        <v>24644</v>
      </c>
      <c r="AI24" s="299">
        <v>19200</v>
      </c>
      <c r="AJ24" s="660">
        <v>28041</v>
      </c>
      <c r="AK24" s="690">
        <f t="shared" si="12"/>
        <v>113.78428826489207</v>
      </c>
      <c r="AL24" s="681">
        <f>AJ24/AI24*100</f>
        <v>146.046875</v>
      </c>
      <c r="AM24" s="298" t="s">
        <v>188</v>
      </c>
      <c r="AN24" s="781">
        <v>8200</v>
      </c>
      <c r="AO24" s="786">
        <v>12605</v>
      </c>
      <c r="AP24" s="690"/>
      <c r="AQ24" s="776">
        <f t="shared" si="15"/>
        <v>153.71951219512195</v>
      </c>
      <c r="AR24" s="540">
        <v>2848</v>
      </c>
      <c r="AS24" s="472">
        <v>1742</v>
      </c>
      <c r="AT24" s="481">
        <v>0</v>
      </c>
      <c r="AU24" s="495"/>
      <c r="AV24" s="496"/>
      <c r="AW24" s="422">
        <f t="shared" si="1"/>
        <v>105795</v>
      </c>
      <c r="AX24" s="44">
        <f t="shared" si="6"/>
        <v>175899.44312485366</v>
      </c>
      <c r="AY24" s="744">
        <f t="shared" si="2"/>
        <v>172230</v>
      </c>
      <c r="AZ24" s="690">
        <f t="shared" si="16"/>
        <v>162.79597334467601</v>
      </c>
      <c r="BA24" s="681">
        <f t="shared" si="4"/>
        <v>97.913897247389755</v>
      </c>
      <c r="BB24" s="297">
        <f t="shared" si="17"/>
        <v>441252</v>
      </c>
      <c r="BC24" s="448">
        <f t="shared" si="17"/>
        <v>552099.44312485366</v>
      </c>
      <c r="BD24" s="301">
        <f t="shared" si="17"/>
        <v>436820</v>
      </c>
      <c r="BE24" s="813">
        <f t="shared" si="18"/>
        <v>98.995585289131839</v>
      </c>
      <c r="BF24" s="681">
        <f t="shared" si="5"/>
        <v>79.119804491673079</v>
      </c>
    </row>
    <row r="25" spans="1:58">
      <c r="A25" s="22" t="s">
        <v>15</v>
      </c>
      <c r="B25" s="82" t="s">
        <v>128</v>
      </c>
      <c r="C25" s="45" t="s">
        <v>25</v>
      </c>
      <c r="D25" s="399">
        <v>953556</v>
      </c>
      <c r="E25" s="650">
        <v>997000</v>
      </c>
      <c r="F25" s="660">
        <v>963281</v>
      </c>
      <c r="G25" s="655">
        <f t="shared" si="8"/>
        <v>101.01986668847975</v>
      </c>
      <c r="H25" s="630">
        <f t="shared" si="0"/>
        <v>96.617953861584752</v>
      </c>
      <c r="I25" s="418">
        <v>67870</v>
      </c>
      <c r="J25" s="911">
        <v>59560</v>
      </c>
      <c r="K25" s="660">
        <v>75275</v>
      </c>
      <c r="L25" s="690">
        <f>K25/I25*100</f>
        <v>110.91056431412996</v>
      </c>
      <c r="M25" s="681">
        <f>K25/J25*100</f>
        <v>126.38515782404298</v>
      </c>
      <c r="N25" s="299">
        <v>91589</v>
      </c>
      <c r="O25" s="300">
        <v>85841.451090140123</v>
      </c>
      <c r="P25" s="695">
        <v>94741</v>
      </c>
      <c r="Q25" s="690">
        <f>P25/N25*100</f>
        <v>103.4414613108561</v>
      </c>
      <c r="R25" s="681">
        <f>P26/O26*100</f>
        <v>110.61787007892488</v>
      </c>
      <c r="S25" s="300">
        <v>41932</v>
      </c>
      <c r="T25" s="298">
        <v>41500</v>
      </c>
      <c r="U25" s="719">
        <v>41941</v>
      </c>
      <c r="V25" s="690">
        <f t="shared" si="9"/>
        <v>100.02146332156825</v>
      </c>
      <c r="W25" s="681">
        <f t="shared" si="14"/>
        <v>101.06265060240965</v>
      </c>
      <c r="X25" s="299">
        <v>14242</v>
      </c>
      <c r="Y25" s="739">
        <v>15100</v>
      </c>
      <c r="Z25" s="660">
        <v>15128</v>
      </c>
      <c r="AA25" s="742">
        <f t="shared" si="10"/>
        <v>106.22103637129617</v>
      </c>
      <c r="AB25" s="735">
        <f t="shared" si="11"/>
        <v>100.18543046357615</v>
      </c>
      <c r="AC25" s="298">
        <v>94185</v>
      </c>
      <c r="AD25" s="757">
        <v>92005</v>
      </c>
      <c r="AE25" s="762">
        <v>119877</v>
      </c>
      <c r="AF25" s="742">
        <f>AE25/AC25*100</f>
        <v>127.27822901735945</v>
      </c>
      <c r="AG25" s="735">
        <f>AE25/AD25*100</f>
        <v>130.2940057605565</v>
      </c>
      <c r="AH25" s="299">
        <v>26149</v>
      </c>
      <c r="AI25" s="299">
        <v>21600</v>
      </c>
      <c r="AJ25" s="660">
        <v>30469</v>
      </c>
      <c r="AK25" s="690">
        <f t="shared" si="12"/>
        <v>116.52070824888141</v>
      </c>
      <c r="AL25" s="681">
        <f>AJ25/AI25*100</f>
        <v>141.06018518518519</v>
      </c>
      <c r="AM25" s="298">
        <v>27260</v>
      </c>
      <c r="AN25" s="781">
        <v>27000</v>
      </c>
      <c r="AO25" s="785">
        <v>35040</v>
      </c>
      <c r="AP25" s="690">
        <f>AO25/AM25*100</f>
        <v>128.53998532648569</v>
      </c>
      <c r="AQ25" s="776">
        <f t="shared" si="15"/>
        <v>129.77777777777777</v>
      </c>
      <c r="AR25" s="540">
        <v>1475</v>
      </c>
      <c r="AS25" s="472">
        <v>4788</v>
      </c>
      <c r="AT25" s="480">
        <v>267</v>
      </c>
      <c r="AU25" s="495"/>
      <c r="AV25" s="496"/>
      <c r="AW25" s="422">
        <f t="shared" si="1"/>
        <v>364702</v>
      </c>
      <c r="AX25" s="44">
        <f t="shared" si="6"/>
        <v>347394.45109014015</v>
      </c>
      <c r="AY25" s="744">
        <f t="shared" si="2"/>
        <v>412738</v>
      </c>
      <c r="AZ25" s="690">
        <f t="shared" si="16"/>
        <v>113.17130150095147</v>
      </c>
      <c r="BA25" s="681">
        <f t="shared" si="4"/>
        <v>118.80961215840055</v>
      </c>
      <c r="BB25" s="297">
        <f t="shared" si="17"/>
        <v>1318258</v>
      </c>
      <c r="BC25" s="448">
        <f t="shared" si="17"/>
        <v>1344394.4510901403</v>
      </c>
      <c r="BD25" s="301">
        <f t="shared" si="17"/>
        <v>1376019</v>
      </c>
      <c r="BE25" s="813">
        <f t="shared" si="18"/>
        <v>104.38161573834562</v>
      </c>
      <c r="BF25" s="681">
        <f t="shared" si="5"/>
        <v>102.35232664670819</v>
      </c>
    </row>
    <row r="26" spans="1:58">
      <c r="A26" s="46" t="s">
        <v>145</v>
      </c>
      <c r="B26" s="85" t="s">
        <v>129</v>
      </c>
      <c r="C26" s="45"/>
      <c r="D26" s="399">
        <v>947608</v>
      </c>
      <c r="E26" s="650">
        <v>993000</v>
      </c>
      <c r="F26" s="660">
        <v>960323</v>
      </c>
      <c r="G26" s="655">
        <f t="shared" si="8"/>
        <v>101.34179956268837</v>
      </c>
      <c r="H26" s="630">
        <f t="shared" si="0"/>
        <v>96.709264853977857</v>
      </c>
      <c r="I26" s="418">
        <v>66760</v>
      </c>
      <c r="J26" s="911">
        <v>58430</v>
      </c>
      <c r="K26" s="660">
        <v>74002</v>
      </c>
      <c r="L26" s="690">
        <f>K26/I26*100</f>
        <v>110.84781306171361</v>
      </c>
      <c r="M26" s="681">
        <f>K26/J26*100</f>
        <v>126.65069313708712</v>
      </c>
      <c r="N26" s="299">
        <v>89870</v>
      </c>
      <c r="O26" s="300">
        <v>85114.638288391725</v>
      </c>
      <c r="P26" s="695">
        <v>94152</v>
      </c>
      <c r="Q26" s="690">
        <f>P26/N26*100</f>
        <v>104.76466006453767</v>
      </c>
      <c r="R26" s="681">
        <f>P27/O27*100</f>
        <v>109.70958571997507</v>
      </c>
      <c r="S26" s="300">
        <v>41932</v>
      </c>
      <c r="T26" s="298">
        <v>41400</v>
      </c>
      <c r="U26" s="720">
        <v>41941</v>
      </c>
      <c r="V26" s="690">
        <f t="shared" si="9"/>
        <v>100.02146332156825</v>
      </c>
      <c r="W26" s="681">
        <f t="shared" si="14"/>
        <v>101.30676328502415</v>
      </c>
      <c r="X26" s="299">
        <v>0</v>
      </c>
      <c r="Y26" s="739">
        <v>0</v>
      </c>
      <c r="Z26" s="745">
        <v>0</v>
      </c>
      <c r="AA26" s="742"/>
      <c r="AB26" s="735"/>
      <c r="AC26" s="298" t="s">
        <v>188</v>
      </c>
      <c r="AD26" s="758">
        <v>84159</v>
      </c>
      <c r="AE26" s="762">
        <v>119397</v>
      </c>
      <c r="AF26" s="742"/>
      <c r="AG26" s="735">
        <f>AE26/AD26*100</f>
        <v>141.87074466189</v>
      </c>
      <c r="AH26" s="299">
        <v>23474</v>
      </c>
      <c r="AI26" s="299">
        <v>17300</v>
      </c>
      <c r="AJ26" s="660">
        <v>25624</v>
      </c>
      <c r="AK26" s="690">
        <f t="shared" si="12"/>
        <v>109.15906960892903</v>
      </c>
      <c r="AL26" s="681">
        <f>AJ26/AI26*100</f>
        <v>148.11560693641619</v>
      </c>
      <c r="AM26" s="298" t="s">
        <v>188</v>
      </c>
      <c r="AN26" s="781">
        <v>4100</v>
      </c>
      <c r="AO26" s="786">
        <v>26699</v>
      </c>
      <c r="AP26" s="690"/>
      <c r="AQ26" s="776">
        <f t="shared" si="15"/>
        <v>651.19512195121945</v>
      </c>
      <c r="AR26" s="540">
        <v>1467</v>
      </c>
      <c r="AS26" s="472">
        <v>3620</v>
      </c>
      <c r="AT26" s="480">
        <v>267</v>
      </c>
      <c r="AU26" s="495"/>
      <c r="AV26" s="496"/>
      <c r="AW26" s="422">
        <f t="shared" si="1"/>
        <v>223503</v>
      </c>
      <c r="AX26" s="44">
        <f t="shared" si="6"/>
        <v>294123.63828839175</v>
      </c>
      <c r="AY26" s="744">
        <f t="shared" si="2"/>
        <v>382082</v>
      </c>
      <c r="AZ26" s="690">
        <f t="shared" si="16"/>
        <v>170.95162033619235</v>
      </c>
      <c r="BA26" s="681"/>
      <c r="BB26" s="297">
        <f t="shared" si="17"/>
        <v>1171111</v>
      </c>
      <c r="BC26" s="448">
        <f t="shared" si="17"/>
        <v>1287123.6382883918</v>
      </c>
      <c r="BD26" s="301">
        <f t="shared" si="17"/>
        <v>1342405</v>
      </c>
      <c r="BE26" s="813">
        <f t="shared" si="18"/>
        <v>114.62662377861706</v>
      </c>
      <c r="BF26" s="681">
        <f t="shared" si="5"/>
        <v>104.29495349686229</v>
      </c>
    </row>
    <row r="27" spans="1:58">
      <c r="A27" s="22" t="s">
        <v>16</v>
      </c>
      <c r="B27" s="82" t="s">
        <v>130</v>
      </c>
      <c r="C27" s="45" t="s">
        <v>0</v>
      </c>
      <c r="D27" s="399">
        <v>10527560</v>
      </c>
      <c r="E27" s="650">
        <v>10014000</v>
      </c>
      <c r="F27" s="660">
        <v>11328633</v>
      </c>
      <c r="G27" s="655">
        <f t="shared" si="8"/>
        <v>107.60929408143957</v>
      </c>
      <c r="H27" s="630">
        <f t="shared" si="0"/>
        <v>113.12795086878371</v>
      </c>
      <c r="I27" s="418">
        <v>914561</v>
      </c>
      <c r="J27" s="911">
        <v>898300</v>
      </c>
      <c r="K27" s="660">
        <v>998980</v>
      </c>
      <c r="L27" s="690">
        <f>K27/I27*100</f>
        <v>109.23054886442785</v>
      </c>
      <c r="M27" s="681">
        <f>K27/J27*100</f>
        <v>111.20783702549259</v>
      </c>
      <c r="N27" s="299">
        <v>1188117</v>
      </c>
      <c r="O27" s="300">
        <v>1242030.0296074345</v>
      </c>
      <c r="P27" s="695">
        <v>1362626</v>
      </c>
      <c r="Q27" s="690">
        <f>P27/N27*100</f>
        <v>114.68786323232476</v>
      </c>
      <c r="R27" s="681">
        <f>P27/O27*100</f>
        <v>109.70958571997507</v>
      </c>
      <c r="S27" s="300">
        <v>1477226</v>
      </c>
      <c r="T27" s="298">
        <v>1470000</v>
      </c>
      <c r="U27" s="719">
        <v>1497988</v>
      </c>
      <c r="V27" s="690">
        <f t="shared" si="9"/>
        <v>101.40547214847288</v>
      </c>
      <c r="W27" s="681">
        <f t="shared" si="14"/>
        <v>101.9039455782313</v>
      </c>
      <c r="X27" s="299">
        <v>152167</v>
      </c>
      <c r="Y27" s="739">
        <v>159500</v>
      </c>
      <c r="Z27" s="660">
        <v>157135</v>
      </c>
      <c r="AA27" s="742">
        <f t="shared" si="10"/>
        <v>103.26483403103171</v>
      </c>
      <c r="AB27" s="735">
        <f t="shared" si="11"/>
        <v>98.517241379310349</v>
      </c>
      <c r="AC27" s="298">
        <v>1862901</v>
      </c>
      <c r="AD27" s="757">
        <v>1787673</v>
      </c>
      <c r="AE27" s="762">
        <v>1963813</v>
      </c>
      <c r="AF27" s="742">
        <f>AE27/AC27*100</f>
        <v>105.41692768429456</v>
      </c>
      <c r="AG27" s="735">
        <f>AE27/AD27*100</f>
        <v>109.8530324058147</v>
      </c>
      <c r="AH27" s="299">
        <v>607024</v>
      </c>
      <c r="AI27" s="299">
        <v>560400</v>
      </c>
      <c r="AJ27" s="660">
        <v>722769</v>
      </c>
      <c r="AK27" s="690">
        <f>AJ27/AH27*100</f>
        <v>119.06761511900683</v>
      </c>
      <c r="AL27" s="681">
        <f>AJ27/AI27*100</f>
        <v>128.97376873661671</v>
      </c>
      <c r="AM27" s="298">
        <f>611918+7287</f>
        <v>619205</v>
      </c>
      <c r="AN27" s="781">
        <v>640000</v>
      </c>
      <c r="AO27" s="785">
        <v>675930</v>
      </c>
      <c r="AP27" s="690">
        <f>AO27/AM27*100</f>
        <v>109.16094023788567</v>
      </c>
      <c r="AQ27" s="776">
        <f t="shared" si="15"/>
        <v>105.6140625</v>
      </c>
      <c r="AR27" s="540">
        <v>54547</v>
      </c>
      <c r="AS27" s="472">
        <v>134036</v>
      </c>
      <c r="AT27" s="480">
        <f>16576-10007</f>
        <v>6569</v>
      </c>
      <c r="AU27" s="495"/>
      <c r="AV27" s="496"/>
      <c r="AW27" s="422">
        <f t="shared" si="1"/>
        <v>6875748</v>
      </c>
      <c r="AX27" s="44">
        <f t="shared" si="6"/>
        <v>6891939.0296074348</v>
      </c>
      <c r="AY27" s="744">
        <f t="shared" si="2"/>
        <v>7385810</v>
      </c>
      <c r="AZ27" s="690">
        <f t="shared" si="3"/>
        <v>107.41827652787741</v>
      </c>
      <c r="BA27" s="681">
        <f t="shared" si="4"/>
        <v>107.16592193098226</v>
      </c>
      <c r="BB27" s="297">
        <f t="shared" si="17"/>
        <v>17403308</v>
      </c>
      <c r="BC27" s="448">
        <f t="shared" si="17"/>
        <v>16905939.029607434</v>
      </c>
      <c r="BD27" s="301">
        <f t="shared" si="17"/>
        <v>18714443</v>
      </c>
      <c r="BE27" s="813">
        <f t="shared" si="18"/>
        <v>107.53382632773034</v>
      </c>
      <c r="BF27" s="681">
        <f t="shared" si="5"/>
        <v>110.69744760835425</v>
      </c>
    </row>
    <row r="28" spans="1:58">
      <c r="A28" s="22"/>
      <c r="B28" s="83" t="s">
        <v>2</v>
      </c>
      <c r="C28" s="45"/>
      <c r="D28" s="399"/>
      <c r="E28" s="650"/>
      <c r="F28" s="660"/>
      <c r="G28" s="655"/>
      <c r="H28" s="630"/>
      <c r="I28" s="418"/>
      <c r="J28" s="911"/>
      <c r="K28" s="660"/>
      <c r="L28" s="690"/>
      <c r="M28" s="681"/>
      <c r="N28" s="299"/>
      <c r="O28" s="300"/>
      <c r="P28" s="695"/>
      <c r="Q28" s="690"/>
      <c r="R28" s="681"/>
      <c r="S28" s="300"/>
      <c r="T28" s="298"/>
      <c r="U28" s="719"/>
      <c r="V28" s="690"/>
      <c r="W28" s="681"/>
      <c r="X28" s="299"/>
      <c r="Y28" s="739"/>
      <c r="Z28" s="660"/>
      <c r="AA28" s="742"/>
      <c r="AB28" s="735"/>
      <c r="AC28" s="298"/>
      <c r="AD28" s="759"/>
      <c r="AE28" s="762"/>
      <c r="AF28" s="742"/>
      <c r="AG28" s="735"/>
      <c r="AH28" s="299"/>
      <c r="AI28" s="299"/>
      <c r="AJ28" s="660"/>
      <c r="AK28" s="690"/>
      <c r="AL28" s="681"/>
      <c r="AM28" s="301"/>
      <c r="AN28" s="780"/>
      <c r="AO28" s="785"/>
      <c r="AP28" s="690"/>
      <c r="AQ28" s="776"/>
      <c r="AR28" s="538"/>
      <c r="AS28" s="472"/>
      <c r="AT28" s="480"/>
      <c r="AU28" s="495"/>
      <c r="AV28" s="496"/>
      <c r="AW28" s="422"/>
      <c r="AX28" s="44"/>
      <c r="AY28" s="744"/>
      <c r="AZ28" s="690"/>
      <c r="BA28" s="681"/>
      <c r="BB28" s="297"/>
      <c r="BC28" s="448"/>
      <c r="BD28" s="301"/>
      <c r="BE28" s="813"/>
      <c r="BF28" s="681"/>
    </row>
    <row r="29" spans="1:58" ht="24">
      <c r="A29" s="47" t="s">
        <v>91</v>
      </c>
      <c r="B29" s="84" t="s">
        <v>131</v>
      </c>
      <c r="C29" s="45"/>
      <c r="D29" s="399">
        <v>441436</v>
      </c>
      <c r="E29" s="651">
        <v>368860</v>
      </c>
      <c r="F29" s="660">
        <v>429645</v>
      </c>
      <c r="G29" s="655">
        <f t="shared" si="8"/>
        <v>97.328944626174575</v>
      </c>
      <c r="H29" s="630">
        <f t="shared" si="0"/>
        <v>116.47915198178171</v>
      </c>
      <c r="I29" s="418">
        <v>11634</v>
      </c>
      <c r="J29" s="912">
        <v>16360</v>
      </c>
      <c r="K29" s="660">
        <v>11047</v>
      </c>
      <c r="L29" s="690">
        <f>K29/I29*100</f>
        <v>94.954443871411371</v>
      </c>
      <c r="M29" s="681">
        <f>K29/J29*100</f>
        <v>67.524449877750612</v>
      </c>
      <c r="N29" s="299">
        <v>10276</v>
      </c>
      <c r="O29" s="300">
        <v>285346.91274104826</v>
      </c>
      <c r="P29" s="695">
        <v>83323</v>
      </c>
      <c r="Q29" s="690">
        <f>P29/N29*100</f>
        <v>810.850525496302</v>
      </c>
      <c r="R29" s="681">
        <f>P29/O29*100</f>
        <v>29.200596284570789</v>
      </c>
      <c r="S29" s="300">
        <v>22013</v>
      </c>
      <c r="T29" s="298">
        <v>23000</v>
      </c>
      <c r="U29" s="720">
        <v>24361</v>
      </c>
      <c r="V29" s="690">
        <f t="shared" si="9"/>
        <v>110.66642438559033</v>
      </c>
      <c r="W29" s="681">
        <f>U29/T29*100</f>
        <v>105.91739130434783</v>
      </c>
      <c r="X29" s="299">
        <v>0</v>
      </c>
      <c r="Y29" s="739">
        <v>0</v>
      </c>
      <c r="Z29" s="660">
        <v>0</v>
      </c>
      <c r="AA29" s="742"/>
      <c r="AB29" s="735"/>
      <c r="AC29" s="298">
        <v>70253</v>
      </c>
      <c r="AD29" s="758">
        <v>10867</v>
      </c>
      <c r="AE29" s="762">
        <v>81954</v>
      </c>
      <c r="AF29" s="742">
        <f>AE29/AC29*100</f>
        <v>116.65551649039898</v>
      </c>
      <c r="AG29" s="735">
        <f>AE29/AD29*100</f>
        <v>754.1547805282047</v>
      </c>
      <c r="AH29" s="299">
        <v>64819</v>
      </c>
      <c r="AI29" s="299">
        <v>40700</v>
      </c>
      <c r="AJ29" s="660">
        <v>72803</v>
      </c>
      <c r="AK29" s="690">
        <f>AJ29/AH29*100</f>
        <v>112.31737607800183</v>
      </c>
      <c r="AL29" s="681">
        <f>AJ29/AI29*100</f>
        <v>178.87714987714989</v>
      </c>
      <c r="AM29" s="301">
        <v>7287</v>
      </c>
      <c r="AN29" s="781">
        <v>7900</v>
      </c>
      <c r="AO29" s="785">
        <v>7344</v>
      </c>
      <c r="AP29" s="690">
        <f>AO29/AM29*100</f>
        <v>100.78221490325237</v>
      </c>
      <c r="AQ29" s="776">
        <f>AO29/AN29*100</f>
        <v>92.962025316455694</v>
      </c>
      <c r="AR29" s="542">
        <v>0</v>
      </c>
      <c r="AS29" s="472">
        <v>3056</v>
      </c>
      <c r="AT29" s="481">
        <v>0</v>
      </c>
      <c r="AU29" s="495"/>
      <c r="AV29" s="496"/>
      <c r="AW29" s="422">
        <f t="shared" si="1"/>
        <v>186282</v>
      </c>
      <c r="AX29" s="44">
        <f t="shared" si="6"/>
        <v>387229.91274104826</v>
      </c>
      <c r="AY29" s="744">
        <f t="shared" si="2"/>
        <v>280832</v>
      </c>
      <c r="AZ29" s="690">
        <f t="shared" si="3"/>
        <v>150.7563801118734</v>
      </c>
      <c r="BA29" s="681">
        <f t="shared" si="4"/>
        <v>72.523322904498968</v>
      </c>
      <c r="BB29" s="297">
        <f t="shared" ref="BB29:BD33" si="19">SUM(AW29,D29)</f>
        <v>627718</v>
      </c>
      <c r="BC29" s="448">
        <f t="shared" si="19"/>
        <v>756089.91274104826</v>
      </c>
      <c r="BD29" s="301">
        <f t="shared" si="19"/>
        <v>710477</v>
      </c>
      <c r="BE29" s="813">
        <f>BD29/BB29*100</f>
        <v>113.18410496433111</v>
      </c>
      <c r="BF29" s="681">
        <f t="shared" si="5"/>
        <v>93.967263420340046</v>
      </c>
    </row>
    <row r="30" spans="1:58" ht="48">
      <c r="A30" s="22" t="s">
        <v>21</v>
      </c>
      <c r="B30" s="295" t="s">
        <v>189</v>
      </c>
      <c r="C30" s="45" t="s">
        <v>0</v>
      </c>
      <c r="D30" s="399">
        <v>43240</v>
      </c>
      <c r="E30" s="651">
        <v>36876</v>
      </c>
      <c r="F30" s="660">
        <v>29141</v>
      </c>
      <c r="G30" s="655">
        <f t="shared" si="8"/>
        <v>67.393617021276597</v>
      </c>
      <c r="H30" s="630">
        <f t="shared" si="0"/>
        <v>79.024297646165536</v>
      </c>
      <c r="I30" s="418">
        <v>1202</v>
      </c>
      <c r="J30" s="912">
        <v>2244</v>
      </c>
      <c r="K30" s="660">
        <v>4227</v>
      </c>
      <c r="L30" s="690">
        <f>K30/I30*100</f>
        <v>351.66389351081529</v>
      </c>
      <c r="M30" s="681">
        <f>K30/J30*100</f>
        <v>188.36898395721926</v>
      </c>
      <c r="N30" s="299">
        <v>1913</v>
      </c>
      <c r="O30" s="300">
        <v>1836.1586570486079</v>
      </c>
      <c r="P30" s="695">
        <v>2240</v>
      </c>
      <c r="Q30" s="690">
        <f>P30/N30*100</f>
        <v>117.09357030841609</v>
      </c>
      <c r="R30" s="681">
        <f>P30/O30*100</f>
        <v>121.99381526215799</v>
      </c>
      <c r="S30" s="299">
        <v>3468</v>
      </c>
      <c r="T30" s="298">
        <v>3250</v>
      </c>
      <c r="U30" s="719">
        <v>2120</v>
      </c>
      <c r="V30" s="690">
        <f t="shared" si="9"/>
        <v>61.130334486735869</v>
      </c>
      <c r="W30" s="681">
        <f>U30/T30*100</f>
        <v>65.230769230769226</v>
      </c>
      <c r="X30" s="299">
        <v>0</v>
      </c>
      <c r="Y30" s="739">
        <v>20</v>
      </c>
      <c r="Z30" s="660">
        <v>0</v>
      </c>
      <c r="AA30" s="742"/>
      <c r="AB30" s="735">
        <f t="shared" si="11"/>
        <v>0</v>
      </c>
      <c r="AC30" s="298">
        <v>456</v>
      </c>
      <c r="AD30" s="757">
        <v>1100</v>
      </c>
      <c r="AE30" s="762">
        <v>472</v>
      </c>
      <c r="AF30" s="742">
        <f>AE30/AC30*100</f>
        <v>103.50877192982458</v>
      </c>
      <c r="AG30" s="735">
        <f>AE30/AD30*100</f>
        <v>42.909090909090907</v>
      </c>
      <c r="AH30" s="299">
        <v>1272</v>
      </c>
      <c r="AI30" s="299">
        <v>1500</v>
      </c>
      <c r="AJ30" s="660">
        <v>1066</v>
      </c>
      <c r="AK30" s="690">
        <f>AJ30/AH30*100</f>
        <v>83.80503144654088</v>
      </c>
      <c r="AL30" s="681">
        <f>AJ30/AI30*100</f>
        <v>71.066666666666663</v>
      </c>
      <c r="AM30" s="301">
        <v>634</v>
      </c>
      <c r="AN30" s="780">
        <v>990</v>
      </c>
      <c r="AO30" s="785">
        <v>637</v>
      </c>
      <c r="AP30" s="690">
        <f>AO30/AM30*100</f>
        <v>100.47318611987382</v>
      </c>
      <c r="AQ30" s="776">
        <f>AO30/AN30*100</f>
        <v>64.343434343434353</v>
      </c>
      <c r="AR30" s="542">
        <v>17</v>
      </c>
      <c r="AS30" s="472">
        <v>276</v>
      </c>
      <c r="AT30" s="481">
        <v>0</v>
      </c>
      <c r="AU30" s="495"/>
      <c r="AV30" s="496"/>
      <c r="AW30" s="422">
        <f t="shared" si="1"/>
        <v>8962</v>
      </c>
      <c r="AX30" s="44">
        <f t="shared" si="6"/>
        <v>11216.158657048607</v>
      </c>
      <c r="AY30" s="744">
        <f t="shared" si="2"/>
        <v>10762</v>
      </c>
      <c r="AZ30" s="690">
        <f t="shared" si="3"/>
        <v>120.08480249944209</v>
      </c>
      <c r="BA30" s="681">
        <f t="shared" si="4"/>
        <v>95.950853844571839</v>
      </c>
      <c r="BB30" s="297">
        <f t="shared" si="19"/>
        <v>52202</v>
      </c>
      <c r="BC30" s="448">
        <f t="shared" si="19"/>
        <v>48092.158657048611</v>
      </c>
      <c r="BD30" s="301">
        <f t="shared" si="19"/>
        <v>39903</v>
      </c>
      <c r="BE30" s="813">
        <f>BD30/BB30*100</f>
        <v>76.439600015325084</v>
      </c>
      <c r="BF30" s="681">
        <f t="shared" si="5"/>
        <v>82.971946184727202</v>
      </c>
    </row>
    <row r="31" spans="1:58" ht="23.25">
      <c r="A31" s="22" t="s">
        <v>26</v>
      </c>
      <c r="B31" s="82" t="s">
        <v>249</v>
      </c>
      <c r="C31" s="45" t="s">
        <v>0</v>
      </c>
      <c r="D31" s="399">
        <v>0</v>
      </c>
      <c r="E31" s="650"/>
      <c r="F31" s="660"/>
      <c r="G31" s="655"/>
      <c r="H31" s="630"/>
      <c r="I31" s="418">
        <v>0</v>
      </c>
      <c r="J31" s="912">
        <v>0</v>
      </c>
      <c r="K31" s="660">
        <v>0</v>
      </c>
      <c r="L31" s="690"/>
      <c r="M31" s="681"/>
      <c r="N31" s="299">
        <v>642</v>
      </c>
      <c r="O31" s="300">
        <v>223.3165934248307</v>
      </c>
      <c r="P31" s="695">
        <v>464</v>
      </c>
      <c r="Q31" s="690">
        <f>P31/N31*100</f>
        <v>72.274143302180676</v>
      </c>
      <c r="R31" s="681">
        <f>P31/O31*100</f>
        <v>207.77676789888179</v>
      </c>
      <c r="S31" s="299">
        <v>8</v>
      </c>
      <c r="T31" s="298">
        <v>2</v>
      </c>
      <c r="U31" s="719">
        <v>2</v>
      </c>
      <c r="V31" s="690">
        <f t="shared" si="9"/>
        <v>25</v>
      </c>
      <c r="W31" s="681">
        <f>U31/T31*100</f>
        <v>100</v>
      </c>
      <c r="X31" s="299">
        <v>0</v>
      </c>
      <c r="Y31" s="739">
        <v>20</v>
      </c>
      <c r="Z31" s="660">
        <v>0</v>
      </c>
      <c r="AA31" s="742"/>
      <c r="AB31" s="735">
        <f t="shared" si="11"/>
        <v>0</v>
      </c>
      <c r="AC31" s="298">
        <v>48</v>
      </c>
      <c r="AD31" s="757">
        <v>217</v>
      </c>
      <c r="AE31" s="762">
        <v>100</v>
      </c>
      <c r="AF31" s="742">
        <f>AE31/AC31*100</f>
        <v>208.33333333333334</v>
      </c>
      <c r="AG31" s="735">
        <f>AE31/AD31*100</f>
        <v>46.082949308755758</v>
      </c>
      <c r="AH31" s="299">
        <v>0</v>
      </c>
      <c r="AI31" s="299">
        <v>0</v>
      </c>
      <c r="AJ31" s="660">
        <v>0</v>
      </c>
      <c r="AK31" s="690"/>
      <c r="AL31" s="681"/>
      <c r="AM31" s="301">
        <v>0</v>
      </c>
      <c r="AN31" s="780">
        <v>0</v>
      </c>
      <c r="AO31" s="785">
        <v>0</v>
      </c>
      <c r="AP31" s="690"/>
      <c r="AQ31" s="776"/>
      <c r="AR31" s="538">
        <v>314</v>
      </c>
      <c r="AS31" s="472">
        <v>272</v>
      </c>
      <c r="AT31" s="480">
        <v>20</v>
      </c>
      <c r="AU31" s="495"/>
      <c r="AV31" s="496"/>
      <c r="AW31" s="422"/>
      <c r="AX31" s="44"/>
      <c r="AY31" s="744"/>
      <c r="AZ31" s="690"/>
      <c r="BA31" s="681"/>
      <c r="BB31" s="297"/>
      <c r="BC31" s="448"/>
      <c r="BD31" s="301"/>
      <c r="BE31" s="813"/>
      <c r="BF31" s="681"/>
    </row>
    <row r="32" spans="1:58" ht="24">
      <c r="A32" s="22" t="s">
        <v>27</v>
      </c>
      <c r="B32" s="295" t="s">
        <v>190</v>
      </c>
      <c r="C32" s="45" t="s">
        <v>0</v>
      </c>
      <c r="D32" s="399">
        <v>749111</v>
      </c>
      <c r="E32" s="651">
        <v>677660</v>
      </c>
      <c r="F32" s="660">
        <v>838190</v>
      </c>
      <c r="G32" s="655">
        <f t="shared" si="8"/>
        <v>111.89129514851604</v>
      </c>
      <c r="H32" s="630">
        <f t="shared" si="0"/>
        <v>123.68887052504205</v>
      </c>
      <c r="I32" s="418">
        <v>35469</v>
      </c>
      <c r="J32" s="912">
        <v>29581</v>
      </c>
      <c r="K32" s="660">
        <v>49031</v>
      </c>
      <c r="L32" s="690">
        <f>K32/I32*100</f>
        <v>138.23620626462545</v>
      </c>
      <c r="M32" s="681">
        <f>K32/J32*100</f>
        <v>165.75166492005002</v>
      </c>
      <c r="N32" s="299">
        <v>65033</v>
      </c>
      <c r="O32" s="300">
        <v>64366.872562236618</v>
      </c>
      <c r="P32" s="695">
        <v>70316</v>
      </c>
      <c r="Q32" s="690">
        <f>P32/N32*100</f>
        <v>108.12356803469008</v>
      </c>
      <c r="R32" s="681">
        <f>P32/O32*100</f>
        <v>109.24252989301468</v>
      </c>
      <c r="S32" s="299">
        <v>25634</v>
      </c>
      <c r="T32" s="298">
        <v>25000</v>
      </c>
      <c r="U32" s="719">
        <v>27559</v>
      </c>
      <c r="V32" s="690">
        <f t="shared" si="9"/>
        <v>107.50955761878755</v>
      </c>
      <c r="W32" s="681">
        <f>U32/T32*100</f>
        <v>110.236</v>
      </c>
      <c r="X32" s="299">
        <v>8657</v>
      </c>
      <c r="Y32" s="739">
        <v>8100</v>
      </c>
      <c r="Z32" s="660">
        <v>13415</v>
      </c>
      <c r="AA32" s="742">
        <f>Z32/X32*100</f>
        <v>154.96130299179856</v>
      </c>
      <c r="AB32" s="735">
        <f>Z32/Y32*100</f>
        <v>165.61728395061726</v>
      </c>
      <c r="AC32" s="298">
        <v>53422</v>
      </c>
      <c r="AD32" s="760">
        <v>48130</v>
      </c>
      <c r="AE32" s="762">
        <v>68113</v>
      </c>
      <c r="AF32" s="742">
        <f>AE32/AC32*100</f>
        <v>127.4999064056007</v>
      </c>
      <c r="AG32" s="735">
        <f>AE32/AD32*100</f>
        <v>141.51880324122169</v>
      </c>
      <c r="AH32" s="299">
        <v>13946</v>
      </c>
      <c r="AI32" s="299">
        <v>14300</v>
      </c>
      <c r="AJ32" s="660">
        <v>16255</v>
      </c>
      <c r="AK32" s="690">
        <f>AJ32/AH32*100</f>
        <v>116.55671877240785</v>
      </c>
      <c r="AL32" s="681">
        <f>AJ32/AI32*100</f>
        <v>113.67132867132868</v>
      </c>
      <c r="AM32" s="301">
        <v>15624</v>
      </c>
      <c r="AN32" s="781">
        <v>16000</v>
      </c>
      <c r="AO32" s="785">
        <v>18552</v>
      </c>
      <c r="AP32" s="690">
        <f>AO32/AM32*100</f>
        <v>118.74039938556066</v>
      </c>
      <c r="AQ32" s="776">
        <f>AO32/AN32*100</f>
        <v>115.95</v>
      </c>
      <c r="AR32" s="542">
        <v>0</v>
      </c>
      <c r="AS32" s="472">
        <v>2189</v>
      </c>
      <c r="AT32" s="481">
        <v>0</v>
      </c>
      <c r="AU32" s="495"/>
      <c r="AV32" s="496"/>
      <c r="AW32" s="422">
        <f t="shared" si="1"/>
        <v>217785</v>
      </c>
      <c r="AX32" s="44">
        <f t="shared" si="6"/>
        <v>207666.87256223662</v>
      </c>
      <c r="AY32" s="744">
        <f t="shared" si="2"/>
        <v>263241</v>
      </c>
      <c r="AZ32" s="690">
        <f t="shared" si="3"/>
        <v>120.8719608788484</v>
      </c>
      <c r="BA32" s="681">
        <f t="shared" si="4"/>
        <v>126.76119053177734</v>
      </c>
      <c r="BB32" s="297">
        <f t="shared" si="19"/>
        <v>966896</v>
      </c>
      <c r="BC32" s="448">
        <f t="shared" si="19"/>
        <v>885326.87256223662</v>
      </c>
      <c r="BD32" s="301">
        <f t="shared" si="19"/>
        <v>1101431</v>
      </c>
      <c r="BE32" s="813">
        <f>BD32/BB32*100</f>
        <v>113.91411278979331</v>
      </c>
      <c r="BF32" s="681">
        <f t="shared" si="5"/>
        <v>124.40952987367631</v>
      </c>
    </row>
    <row r="33" spans="1:58" ht="46.5" thickBot="1">
      <c r="A33" s="58" t="s">
        <v>3</v>
      </c>
      <c r="B33" s="79" t="s">
        <v>132</v>
      </c>
      <c r="C33" s="49" t="s">
        <v>0</v>
      </c>
      <c r="D33" s="296">
        <f>D39+D46+D52+D53+D54</f>
        <v>75923886</v>
      </c>
      <c r="E33" s="652">
        <f>E39+E46+E52+E53+E54</f>
        <v>73773054</v>
      </c>
      <c r="F33" s="661">
        <f>F39+F46+F52+F53+F54</f>
        <v>76932668</v>
      </c>
      <c r="G33" s="655">
        <f t="shared" si="8"/>
        <v>101.32867540526047</v>
      </c>
      <c r="H33" s="632">
        <f t="shared" si="0"/>
        <v>104.28288355799937</v>
      </c>
      <c r="I33" s="419">
        <f>I39+I46+I52+I53+I54</f>
        <v>5692626</v>
      </c>
      <c r="J33" s="652">
        <v>5433385</v>
      </c>
      <c r="K33" s="661">
        <f>K39+K46+K52+K53+K54</f>
        <v>5791197</v>
      </c>
      <c r="L33" s="691">
        <f>K33/I33*100</f>
        <v>101.73155587597007</v>
      </c>
      <c r="M33" s="683">
        <f>K33/J33*100</f>
        <v>106.58543431028724</v>
      </c>
      <c r="N33" s="407">
        <f>SUM(N39,N46,N52,N53,N54)</f>
        <v>6458056</v>
      </c>
      <c r="O33" s="652">
        <f>SUM(O39,O46,O52,O53,O54)</f>
        <v>6259265.5580277666</v>
      </c>
      <c r="P33" s="696">
        <f>SUM(P39,P46,P52,P53,P54)</f>
        <v>6447849</v>
      </c>
      <c r="Q33" s="691">
        <f>P33/N33*100</f>
        <v>99.8419493420311</v>
      </c>
      <c r="R33" s="683">
        <f>P33/O33*100</f>
        <v>103.01286852625013</v>
      </c>
      <c r="S33" s="407">
        <f>SUM(S39,S46,S52,S53,S54)</f>
        <v>5912675</v>
      </c>
      <c r="T33" s="652">
        <f>SUM(T39,T46,T52,T53,T54)</f>
        <v>5814500</v>
      </c>
      <c r="U33" s="696">
        <f>SUM(U39,U46,U52,U53,U54)</f>
        <v>5947148</v>
      </c>
      <c r="V33" s="691">
        <f t="shared" si="9"/>
        <v>100.58303559725505</v>
      </c>
      <c r="W33" s="683">
        <f>U33/T33*100</f>
        <v>102.28133115487144</v>
      </c>
      <c r="X33" s="407">
        <f>SUM(X39,X46,X52,X53,X54)</f>
        <v>1403980</v>
      </c>
      <c r="Y33" s="652">
        <f>SUM(Y39,Y46,Y52,Y53,Y54)</f>
        <v>1455065</v>
      </c>
      <c r="Z33" s="696">
        <f>SUM(Z39,Z46,Z52,Z53,Z54)</f>
        <v>1439913</v>
      </c>
      <c r="AA33" s="743">
        <f>Z33/X33*100</f>
        <v>102.55936694254903</v>
      </c>
      <c r="AB33" s="736">
        <f>Z33/Y33*100</f>
        <v>98.95867194936308</v>
      </c>
      <c r="AC33" s="407">
        <f>SUM(AC39,AC46,AC52,AC53,AC54)</f>
        <v>9651775</v>
      </c>
      <c r="AD33" s="652">
        <f>SUM(AD39,AD46,AD52,AD53,AD54)</f>
        <v>10057241</v>
      </c>
      <c r="AE33" s="696">
        <f>SUM(AE39,AE46,AE52,AE53,AE54)</f>
        <v>9869314</v>
      </c>
      <c r="AF33" s="743">
        <f>AE33/AC33*100</f>
        <v>102.25387558247058</v>
      </c>
      <c r="AG33" s="736">
        <f>AE33/AD33*100</f>
        <v>98.13142590497732</v>
      </c>
      <c r="AH33" s="407">
        <f>SUM(AH39,AH46,AH52,AH53,AH54)</f>
        <v>3203733</v>
      </c>
      <c r="AI33" s="652">
        <f>SUM(AI39,AI46,AI52,AI53,AI54)</f>
        <v>3170400</v>
      </c>
      <c r="AJ33" s="696">
        <f>SUM(AJ39,AJ46,AJ52,AJ53,AJ54)</f>
        <v>3218139</v>
      </c>
      <c r="AK33" s="691">
        <f>AJ33/AH33*100</f>
        <v>100.44966294007646</v>
      </c>
      <c r="AL33" s="683">
        <f>AJ33/AI33*100</f>
        <v>101.50577214231642</v>
      </c>
      <c r="AM33" s="407">
        <f>SUM(AM39,AM46,AM52,AM53,AM54)</f>
        <v>3268709</v>
      </c>
      <c r="AN33" s="652">
        <f>SUM(AN39,AN46,AN52,AN53,AN54)</f>
        <v>3163740</v>
      </c>
      <c r="AO33" s="696">
        <f>SUM(AO39,AO46,AO52,AO53,AO54)</f>
        <v>3367499</v>
      </c>
      <c r="AP33" s="691">
        <f>AO33/AM33*100</f>
        <v>103.0222941228479</v>
      </c>
      <c r="AQ33" s="777">
        <f>AO33/AN33*100</f>
        <v>106.44044706581451</v>
      </c>
      <c r="AR33" s="471">
        <f>SUM(AR39,AR46,AR52,AR53,AR54)</f>
        <v>300130</v>
      </c>
      <c r="AS33" s="428">
        <f>SUM(AS39,AS46,AS52,AS53,AS54)</f>
        <v>654403</v>
      </c>
      <c r="AT33" s="522">
        <f>SUM(AT39,AT46,AT52,AT53,AT54)</f>
        <v>18847</v>
      </c>
      <c r="AU33" s="497"/>
      <c r="AV33" s="498"/>
      <c r="AW33" s="530">
        <f t="shared" si="1"/>
        <v>35891684</v>
      </c>
      <c r="AX33" s="59">
        <f t="shared" si="6"/>
        <v>36007999.558027767</v>
      </c>
      <c r="AY33" s="825">
        <f t="shared" si="2"/>
        <v>36099906</v>
      </c>
      <c r="AZ33" s="691">
        <f t="shared" si="3"/>
        <v>100.58013995665402</v>
      </c>
      <c r="BA33" s="683">
        <f t="shared" si="4"/>
        <v>100.25523895551076</v>
      </c>
      <c r="BB33" s="77">
        <f t="shared" si="19"/>
        <v>111815570</v>
      </c>
      <c r="BC33" s="449">
        <f t="shared" si="19"/>
        <v>109781053.55802777</v>
      </c>
      <c r="BD33" s="75">
        <f t="shared" si="19"/>
        <v>113032574</v>
      </c>
      <c r="BE33" s="682">
        <f>BD33/BB33*100</f>
        <v>101.08840298359165</v>
      </c>
      <c r="BF33" s="683">
        <f t="shared" si="5"/>
        <v>102.96182295267693</v>
      </c>
    </row>
    <row r="34" spans="1:58" ht="18" customHeight="1" thickTop="1" thickBot="1">
      <c r="A34" s="42"/>
      <c r="B34" s="63"/>
      <c r="C34" s="64"/>
      <c r="D34" s="959" t="s">
        <v>54</v>
      </c>
      <c r="E34" s="960"/>
      <c r="F34" s="960"/>
      <c r="G34" s="960"/>
      <c r="H34" s="961"/>
      <c r="I34" s="811" t="s">
        <v>55</v>
      </c>
      <c r="J34" s="675"/>
      <c r="K34" s="675"/>
      <c r="L34" s="33"/>
      <c r="M34" s="34"/>
      <c r="N34" s="32" t="s">
        <v>82</v>
      </c>
      <c r="O34" s="33"/>
      <c r="P34" s="675"/>
      <c r="Q34" s="33"/>
      <c r="R34" s="34"/>
      <c r="S34" s="32" t="s">
        <v>62</v>
      </c>
      <c r="T34" s="33"/>
      <c r="U34" s="675"/>
      <c r="V34" s="33"/>
      <c r="W34" s="34"/>
      <c r="X34" s="32" t="s">
        <v>56</v>
      </c>
      <c r="Y34" s="33"/>
      <c r="Z34" s="675"/>
      <c r="AA34" s="33"/>
      <c r="AB34" s="34"/>
      <c r="AC34" s="32" t="s">
        <v>57</v>
      </c>
      <c r="AD34" s="33"/>
      <c r="AE34" s="675"/>
      <c r="AF34" s="33"/>
      <c r="AG34" s="34"/>
      <c r="AH34" s="32" t="s">
        <v>58</v>
      </c>
      <c r="AI34" s="33"/>
      <c r="AJ34" s="675"/>
      <c r="AK34" s="33"/>
      <c r="AL34" s="34"/>
      <c r="AM34" s="32" t="s">
        <v>59</v>
      </c>
      <c r="AN34" s="33"/>
      <c r="AO34" s="675"/>
      <c r="AP34" s="33"/>
      <c r="AQ34" s="34"/>
      <c r="AR34" s="32" t="s">
        <v>77</v>
      </c>
      <c r="AS34" s="33"/>
      <c r="AT34" s="33"/>
      <c r="AU34" s="33"/>
      <c r="AV34" s="34"/>
      <c r="AW34" s="32" t="s">
        <v>60</v>
      </c>
      <c r="AX34" s="33"/>
      <c r="AY34" s="33"/>
      <c r="AZ34" s="33"/>
      <c r="BA34" s="34"/>
      <c r="BB34" s="32" t="s">
        <v>61</v>
      </c>
      <c r="BC34" s="33"/>
      <c r="BD34" s="33"/>
      <c r="BE34" s="33"/>
      <c r="BF34" s="34"/>
    </row>
    <row r="35" spans="1:58" ht="14.25" customHeight="1" thickTop="1">
      <c r="A35" s="11" t="s">
        <v>7</v>
      </c>
      <c r="B35" s="51" t="s">
        <v>9</v>
      </c>
      <c r="C35" s="52" t="s">
        <v>23</v>
      </c>
      <c r="D35" s="509">
        <v>2010</v>
      </c>
      <c r="E35" s="509" t="s">
        <v>221</v>
      </c>
      <c r="F35" s="509" t="s">
        <v>221</v>
      </c>
      <c r="G35" s="509" t="s">
        <v>8</v>
      </c>
      <c r="H35" s="509" t="s">
        <v>8</v>
      </c>
      <c r="I35" s="509">
        <v>2010</v>
      </c>
      <c r="J35" s="509" t="s">
        <v>221</v>
      </c>
      <c r="K35" s="509" t="s">
        <v>221</v>
      </c>
      <c r="L35" s="13" t="s">
        <v>8</v>
      </c>
      <c r="M35" s="13" t="s">
        <v>8</v>
      </c>
      <c r="N35" s="13">
        <v>2010</v>
      </c>
      <c r="O35" s="13" t="s">
        <v>221</v>
      </c>
      <c r="P35" s="509" t="s">
        <v>221</v>
      </c>
      <c r="Q35" s="13" t="s">
        <v>8</v>
      </c>
      <c r="R35" s="13" t="s">
        <v>8</v>
      </c>
      <c r="S35" s="13">
        <v>2010</v>
      </c>
      <c r="T35" s="13" t="s">
        <v>221</v>
      </c>
      <c r="U35" s="509" t="s">
        <v>221</v>
      </c>
      <c r="V35" s="13" t="s">
        <v>8</v>
      </c>
      <c r="W35" s="13" t="s">
        <v>8</v>
      </c>
      <c r="X35" s="13">
        <v>2010</v>
      </c>
      <c r="Y35" s="13" t="s">
        <v>221</v>
      </c>
      <c r="Z35" s="509" t="s">
        <v>221</v>
      </c>
      <c r="AA35" s="13" t="s">
        <v>8</v>
      </c>
      <c r="AB35" s="13" t="s">
        <v>8</v>
      </c>
      <c r="AC35" s="13">
        <v>2010</v>
      </c>
      <c r="AD35" s="13" t="s">
        <v>221</v>
      </c>
      <c r="AE35" s="509" t="s">
        <v>221</v>
      </c>
      <c r="AF35" s="13" t="s">
        <v>8</v>
      </c>
      <c r="AG35" s="13" t="s">
        <v>8</v>
      </c>
      <c r="AH35" s="13">
        <v>2010</v>
      </c>
      <c r="AI35" s="13" t="s">
        <v>221</v>
      </c>
      <c r="AJ35" s="509" t="s">
        <v>221</v>
      </c>
      <c r="AK35" s="13" t="s">
        <v>8</v>
      </c>
      <c r="AL35" s="13" t="s">
        <v>8</v>
      </c>
      <c r="AM35" s="13">
        <v>2010</v>
      </c>
      <c r="AN35" s="13" t="s">
        <v>221</v>
      </c>
      <c r="AO35" s="509" t="s">
        <v>221</v>
      </c>
      <c r="AP35" s="13" t="s">
        <v>8</v>
      </c>
      <c r="AQ35" s="13" t="s">
        <v>8</v>
      </c>
      <c r="AR35" s="13" t="s">
        <v>79</v>
      </c>
      <c r="AS35" s="13" t="s">
        <v>221</v>
      </c>
      <c r="AT35" s="13" t="s">
        <v>221</v>
      </c>
      <c r="AU35" s="13" t="s">
        <v>8</v>
      </c>
      <c r="AV35" s="13" t="s">
        <v>8</v>
      </c>
      <c r="AW35" s="13">
        <v>2010</v>
      </c>
      <c r="AX35" s="13" t="s">
        <v>221</v>
      </c>
      <c r="AY35" s="13" t="s">
        <v>221</v>
      </c>
      <c r="AZ35" s="13" t="s">
        <v>8</v>
      </c>
      <c r="BA35" s="13" t="s">
        <v>8</v>
      </c>
      <c r="BB35" s="13">
        <v>2010</v>
      </c>
      <c r="BC35" s="13" t="s">
        <v>221</v>
      </c>
      <c r="BD35" s="13" t="s">
        <v>221</v>
      </c>
      <c r="BE35" s="13" t="s">
        <v>8</v>
      </c>
      <c r="BF35" s="13" t="s">
        <v>8</v>
      </c>
    </row>
    <row r="36" spans="1:58" ht="12" customHeight="1">
      <c r="A36" s="14"/>
      <c r="B36" s="53"/>
      <c r="C36" s="54"/>
      <c r="D36" s="510"/>
      <c r="E36" s="633"/>
      <c r="F36" s="510"/>
      <c r="G36" s="510" t="s">
        <v>222</v>
      </c>
      <c r="H36" s="510" t="s">
        <v>223</v>
      </c>
      <c r="I36" s="510"/>
      <c r="J36" s="633"/>
      <c r="K36" s="510"/>
      <c r="L36" s="16" t="s">
        <v>222</v>
      </c>
      <c r="M36" s="16" t="s">
        <v>223</v>
      </c>
      <c r="N36" s="16"/>
      <c r="O36" s="71"/>
      <c r="P36" s="510"/>
      <c r="Q36" s="16" t="s">
        <v>222</v>
      </c>
      <c r="R36" s="16" t="s">
        <v>223</v>
      </c>
      <c r="S36" s="16"/>
      <c r="T36" s="71"/>
      <c r="U36" s="510"/>
      <c r="V36" s="16" t="s">
        <v>222</v>
      </c>
      <c r="W36" s="16" t="s">
        <v>223</v>
      </c>
      <c r="X36" s="16"/>
      <c r="Y36" s="71"/>
      <c r="Z36" s="510"/>
      <c r="AA36" s="16" t="s">
        <v>222</v>
      </c>
      <c r="AB36" s="16" t="s">
        <v>223</v>
      </c>
      <c r="AC36" s="16"/>
      <c r="AD36" s="71"/>
      <c r="AE36" s="510"/>
      <c r="AF36" s="16" t="s">
        <v>222</v>
      </c>
      <c r="AG36" s="16" t="s">
        <v>223</v>
      </c>
      <c r="AH36" s="16"/>
      <c r="AI36" s="71"/>
      <c r="AJ36" s="510"/>
      <c r="AK36" s="16" t="s">
        <v>222</v>
      </c>
      <c r="AL36" s="16" t="s">
        <v>223</v>
      </c>
      <c r="AM36" s="16"/>
      <c r="AN36" s="71"/>
      <c r="AO36" s="510"/>
      <c r="AP36" s="16" t="s">
        <v>222</v>
      </c>
      <c r="AQ36" s="16" t="s">
        <v>223</v>
      </c>
      <c r="AR36" s="16"/>
      <c r="AT36" s="16"/>
      <c r="AU36" s="16" t="s">
        <v>222</v>
      </c>
      <c r="AV36" s="16" t="s">
        <v>223</v>
      </c>
      <c r="AW36" s="16"/>
      <c r="AX36" s="71"/>
      <c r="AY36" s="16"/>
      <c r="AZ36" s="16" t="s">
        <v>222</v>
      </c>
      <c r="BA36" s="16" t="s">
        <v>223</v>
      </c>
      <c r="BB36" s="16"/>
      <c r="BC36" s="71"/>
      <c r="BD36" s="16"/>
      <c r="BE36" s="16" t="s">
        <v>222</v>
      </c>
      <c r="BF36" s="16" t="s">
        <v>223</v>
      </c>
    </row>
    <row r="37" spans="1:58" ht="15.75" customHeight="1" thickBot="1">
      <c r="A37" s="17"/>
      <c r="B37" s="55"/>
      <c r="C37" s="56"/>
      <c r="D37" s="30" t="s">
        <v>51</v>
      </c>
      <c r="E37" s="510" t="s">
        <v>52</v>
      </c>
      <c r="F37" s="30" t="s">
        <v>51</v>
      </c>
      <c r="G37" s="30" t="s">
        <v>51</v>
      </c>
      <c r="H37" s="30" t="s">
        <v>53</v>
      </c>
      <c r="I37" s="30" t="s">
        <v>51</v>
      </c>
      <c r="J37" s="510" t="s">
        <v>52</v>
      </c>
      <c r="K37" s="30" t="s">
        <v>51</v>
      </c>
      <c r="L37" s="39" t="s">
        <v>51</v>
      </c>
      <c r="M37" s="39" t="s">
        <v>53</v>
      </c>
      <c r="N37" s="39" t="s">
        <v>51</v>
      </c>
      <c r="O37" s="16" t="s">
        <v>52</v>
      </c>
      <c r="P37" s="30" t="s">
        <v>51</v>
      </c>
      <c r="Q37" s="39" t="s">
        <v>51</v>
      </c>
      <c r="R37" s="39" t="s">
        <v>53</v>
      </c>
      <c r="S37" s="39" t="s">
        <v>51</v>
      </c>
      <c r="T37" s="16" t="s">
        <v>52</v>
      </c>
      <c r="U37" s="30" t="s">
        <v>51</v>
      </c>
      <c r="V37" s="39" t="s">
        <v>51</v>
      </c>
      <c r="W37" s="39" t="s">
        <v>53</v>
      </c>
      <c r="X37" s="39" t="s">
        <v>51</v>
      </c>
      <c r="Y37" s="16" t="s">
        <v>52</v>
      </c>
      <c r="Z37" s="30" t="s">
        <v>51</v>
      </c>
      <c r="AA37" s="39" t="s">
        <v>51</v>
      </c>
      <c r="AB37" s="39" t="s">
        <v>53</v>
      </c>
      <c r="AC37" s="39" t="s">
        <v>51</v>
      </c>
      <c r="AD37" s="16" t="s">
        <v>52</v>
      </c>
      <c r="AE37" s="30" t="s">
        <v>51</v>
      </c>
      <c r="AF37" s="39" t="s">
        <v>51</v>
      </c>
      <c r="AG37" s="39" t="s">
        <v>53</v>
      </c>
      <c r="AH37" s="39" t="s">
        <v>51</v>
      </c>
      <c r="AI37" s="16" t="s">
        <v>52</v>
      </c>
      <c r="AJ37" s="30" t="s">
        <v>51</v>
      </c>
      <c r="AK37" s="39" t="s">
        <v>51</v>
      </c>
      <c r="AL37" s="39" t="s">
        <v>53</v>
      </c>
      <c r="AM37" s="39" t="s">
        <v>51</v>
      </c>
      <c r="AN37" s="16" t="s">
        <v>52</v>
      </c>
      <c r="AO37" s="30" t="s">
        <v>51</v>
      </c>
      <c r="AP37" s="39" t="s">
        <v>51</v>
      </c>
      <c r="AQ37" s="39" t="s">
        <v>53</v>
      </c>
      <c r="AR37" s="39" t="s">
        <v>51</v>
      </c>
      <c r="AS37" s="16" t="s">
        <v>52</v>
      </c>
      <c r="AT37" s="39" t="s">
        <v>51</v>
      </c>
      <c r="AU37" s="30" t="s">
        <v>51</v>
      </c>
      <c r="AV37" s="30" t="s">
        <v>53</v>
      </c>
      <c r="AW37" s="39" t="s">
        <v>51</v>
      </c>
      <c r="AX37" s="16" t="s">
        <v>52</v>
      </c>
      <c r="AY37" s="39" t="s">
        <v>51</v>
      </c>
      <c r="AZ37" s="39" t="s">
        <v>51</v>
      </c>
      <c r="BA37" s="39" t="s">
        <v>53</v>
      </c>
      <c r="BB37" s="39" t="s">
        <v>51</v>
      </c>
      <c r="BC37" s="16" t="s">
        <v>52</v>
      </c>
      <c r="BD37" s="39" t="s">
        <v>51</v>
      </c>
      <c r="BE37" s="39" t="s">
        <v>51</v>
      </c>
      <c r="BF37" s="39" t="s">
        <v>53</v>
      </c>
    </row>
    <row r="38" spans="1:58" s="20" customFormat="1" ht="12" customHeight="1" thickTop="1">
      <c r="A38" s="86"/>
      <c r="B38" s="87" t="s">
        <v>2</v>
      </c>
      <c r="C38" s="393"/>
      <c r="D38" s="634"/>
      <c r="E38" s="647"/>
      <c r="F38" s="657"/>
      <c r="G38" s="664"/>
      <c r="H38" s="635"/>
      <c r="I38" s="812"/>
      <c r="J38" s="647"/>
      <c r="K38" s="657"/>
      <c r="L38" s="698"/>
      <c r="M38" s="461"/>
      <c r="N38" s="429"/>
      <c r="O38" s="686"/>
      <c r="P38" s="699"/>
      <c r="Q38" s="698"/>
      <c r="R38" s="461"/>
      <c r="S38" s="394"/>
      <c r="T38" s="686"/>
      <c r="U38" s="900"/>
      <c r="V38" s="698"/>
      <c r="W38" s="461"/>
      <c r="X38" s="429"/>
      <c r="Y38" s="686"/>
      <c r="Z38" s="699"/>
      <c r="AA38" s="698"/>
      <c r="AB38" s="461"/>
      <c r="AC38" s="394"/>
      <c r="AD38" s="686"/>
      <c r="AE38" s="766"/>
      <c r="AF38" s="698"/>
      <c r="AG38" s="461"/>
      <c r="AH38" s="429"/>
      <c r="AI38" s="686"/>
      <c r="AJ38" s="766"/>
      <c r="AK38" s="698"/>
      <c r="AL38" s="461"/>
      <c r="AM38" s="429"/>
      <c r="AN38" s="686"/>
      <c r="AO38" s="788"/>
      <c r="AP38" s="698"/>
      <c r="AQ38" s="461"/>
      <c r="AR38" s="457"/>
      <c r="AS38" s="458"/>
      <c r="AT38" s="459"/>
      <c r="AU38" s="460"/>
      <c r="AV38" s="461"/>
      <c r="AW38" s="420"/>
      <c r="AX38" s="395"/>
      <c r="AY38" s="692"/>
      <c r="AZ38" s="698"/>
      <c r="BA38" s="461"/>
      <c r="BB38" s="394"/>
      <c r="BC38" s="395"/>
      <c r="BD38" s="833"/>
      <c r="BE38" s="460"/>
      <c r="BF38" s="461"/>
    </row>
    <row r="39" spans="1:58" ht="12.75" customHeight="1">
      <c r="A39" s="22" t="s">
        <v>17</v>
      </c>
      <c r="B39" s="82" t="s">
        <v>28</v>
      </c>
      <c r="C39" s="45" t="s">
        <v>0</v>
      </c>
      <c r="D39" s="636">
        <v>69549860</v>
      </c>
      <c r="E39" s="650">
        <f>SUM(E41:E45)</f>
        <v>67385395</v>
      </c>
      <c r="F39" s="744">
        <f>SUM(F41:F45)</f>
        <v>70588772</v>
      </c>
      <c r="G39" s="655">
        <f>F39/D39*100</f>
        <v>101.49376576746525</v>
      </c>
      <c r="H39" s="630">
        <f t="shared" ref="H39:H83" si="20">F39/E39*100</f>
        <v>104.75381497726622</v>
      </c>
      <c r="I39" s="418">
        <f>SUM(I41:I45)</f>
        <v>5261301</v>
      </c>
      <c r="J39" s="911">
        <v>5008145</v>
      </c>
      <c r="K39" s="659">
        <f>SUM(K41:K45)</f>
        <v>5344567</v>
      </c>
      <c r="L39" s="690">
        <f>K39/I39*100</f>
        <v>101.58261236146724</v>
      </c>
      <c r="M39" s="681">
        <f>K39/J39*100</f>
        <v>106.71749719706598</v>
      </c>
      <c r="N39" s="304">
        <f>SUM(N41:N45)</f>
        <v>5967826</v>
      </c>
      <c r="O39" s="697">
        <v>5735542</v>
      </c>
      <c r="P39" s="659">
        <f>SUM(P41:P45)</f>
        <v>5873593</v>
      </c>
      <c r="Q39" s="690">
        <f>P39/N39*100</f>
        <v>98.420982783345224</v>
      </c>
      <c r="R39" s="681">
        <f>P39/O39*100</f>
        <v>102.40693904778311</v>
      </c>
      <c r="S39" s="300">
        <f>SUM(S41:S45)</f>
        <v>5465896</v>
      </c>
      <c r="T39" s="300">
        <f>SUM(T41:T45)</f>
        <v>5366650</v>
      </c>
      <c r="U39" s="901">
        <f>SUM(U41:U45)</f>
        <v>5486212</v>
      </c>
      <c r="V39" s="690">
        <f>U39/S39*100</f>
        <v>100.3716865450788</v>
      </c>
      <c r="W39" s="681">
        <f>U39/T39*100</f>
        <v>102.22787027288905</v>
      </c>
      <c r="X39" s="303">
        <f>SUM(X41:X45)</f>
        <v>1287712</v>
      </c>
      <c r="Y39" s="299">
        <f>SUM(Y41:Y45)</f>
        <v>1321000</v>
      </c>
      <c r="Z39" s="659">
        <f>SUM(Z41:Z45)</f>
        <v>1309889</v>
      </c>
      <c r="AA39" s="690">
        <f>Z39/X39*100</f>
        <v>101.72220185880072</v>
      </c>
      <c r="AB39" s="681">
        <f>Z39/Y39*100</f>
        <v>99.158894776684321</v>
      </c>
      <c r="AC39" s="299">
        <f>SUM(AC41:AC45)</f>
        <v>9099357</v>
      </c>
      <c r="AD39" s="299">
        <f>SUM(AD41:AD45)</f>
        <v>9474890</v>
      </c>
      <c r="AE39" s="745">
        <f>SUM(AE41:AE45)</f>
        <v>9265428</v>
      </c>
      <c r="AF39" s="690">
        <f>AE39/AC39*100</f>
        <v>101.82508500325902</v>
      </c>
      <c r="AG39" s="681">
        <f>AE39/AD39*100</f>
        <v>97.789293596020642</v>
      </c>
      <c r="AH39" s="299">
        <f>SUM(AH41:AH45)</f>
        <v>2973098</v>
      </c>
      <c r="AI39" s="299">
        <f>SUM(AI41:AI45)</f>
        <v>2946400</v>
      </c>
      <c r="AJ39" s="745">
        <f>SUM(AJ41:AJ45)</f>
        <v>2953710</v>
      </c>
      <c r="AK39" s="690">
        <f>AJ39/AH39*100</f>
        <v>99.347885606192605</v>
      </c>
      <c r="AL39" s="681">
        <f>AJ39/AI39*100</f>
        <v>100.2480993755091</v>
      </c>
      <c r="AM39" s="301">
        <f>SUM(AM41:AM45)</f>
        <v>3073413</v>
      </c>
      <c r="AN39" s="781">
        <v>2956700</v>
      </c>
      <c r="AO39" s="789">
        <f>SUM(AO41:AO45)</f>
        <v>3132182</v>
      </c>
      <c r="AP39" s="690">
        <f>AO39/AM39*100</f>
        <v>101.9121738601353</v>
      </c>
      <c r="AQ39" s="681">
        <f>AO39/AN39*100</f>
        <v>105.93506273886429</v>
      </c>
      <c r="AR39" s="454">
        <f>SUM(AR41:AR45)</f>
        <v>253747</v>
      </c>
      <c r="AS39" s="436">
        <f>SUM(AS41:AS45)</f>
        <v>593772</v>
      </c>
      <c r="AT39" s="480">
        <v>1767</v>
      </c>
      <c r="AU39" s="499"/>
      <c r="AV39" s="500"/>
      <c r="AW39" s="421">
        <f>SUM(I39,N39,S39,X39,AC39,AH39,AM39,AR39)</f>
        <v>33382350</v>
      </c>
      <c r="AX39" s="290">
        <f>SUM(J39,O39,T39,Y39,AD39,AI39,AN39,AS39)</f>
        <v>33403099</v>
      </c>
      <c r="AY39" s="786">
        <f>SUM(K39,P39,U39,Z39,AE39,AJ39,AO39,AT39)</f>
        <v>33367348</v>
      </c>
      <c r="AZ39" s="690">
        <f>AY39/AW39*100</f>
        <v>99.955060084146268</v>
      </c>
      <c r="BA39" s="681">
        <f>AY39/AX39*100</f>
        <v>99.892971008468407</v>
      </c>
      <c r="BB39" s="297">
        <f>SUM(AW39,D39)</f>
        <v>102932210</v>
      </c>
      <c r="BC39" s="448">
        <f>SUM(AX39,E39)</f>
        <v>100788494</v>
      </c>
      <c r="BD39" s="301">
        <f>SUM(AY39,F39)</f>
        <v>103956120</v>
      </c>
      <c r="BE39" s="813">
        <f>BD39/BB39*100</f>
        <v>100.99474207344814</v>
      </c>
      <c r="BF39" s="681">
        <f>BD39/BC39*100</f>
        <v>103.14284485687423</v>
      </c>
    </row>
    <row r="40" spans="1:58" ht="10.5" customHeight="1">
      <c r="A40" s="22"/>
      <c r="B40" s="83" t="s">
        <v>2</v>
      </c>
      <c r="C40" s="45"/>
      <c r="D40" s="637"/>
      <c r="E40" s="650"/>
      <c r="F40" s="658"/>
      <c r="G40" s="655"/>
      <c r="H40" s="629"/>
      <c r="I40" s="422"/>
      <c r="J40" s="911"/>
      <c r="K40" s="818"/>
      <c r="L40" s="689"/>
      <c r="M40" s="680"/>
      <c r="N40" s="430"/>
      <c r="O40" s="300"/>
      <c r="P40" s="431"/>
      <c r="Q40" s="689"/>
      <c r="R40" s="680"/>
      <c r="S40" s="403"/>
      <c r="T40" s="392"/>
      <c r="U40" s="431"/>
      <c r="V40" s="689"/>
      <c r="W40" s="680"/>
      <c r="X40" s="409"/>
      <c r="Y40" s="391"/>
      <c r="Z40" s="748"/>
      <c r="AA40" s="689"/>
      <c r="AB40" s="680"/>
      <c r="AC40" s="69"/>
      <c r="AD40" s="391"/>
      <c r="AE40" s="529"/>
      <c r="AF40" s="689"/>
      <c r="AG40" s="680"/>
      <c r="AH40" s="406"/>
      <c r="AI40" s="299"/>
      <c r="AJ40" s="748"/>
      <c r="AK40" s="689"/>
      <c r="AL40" s="680"/>
      <c r="AM40" s="74"/>
      <c r="AN40" s="780"/>
      <c r="AO40" s="667"/>
      <c r="AP40" s="689"/>
      <c r="AQ40" s="680"/>
      <c r="AR40" s="462"/>
      <c r="AS40" s="441"/>
      <c r="AT40" s="480"/>
      <c r="AU40" s="501"/>
      <c r="AV40" s="502"/>
      <c r="AW40" s="421"/>
      <c r="AX40" s="290"/>
      <c r="AY40" s="786"/>
      <c r="AZ40" s="689"/>
      <c r="BA40" s="680"/>
      <c r="BB40" s="76"/>
      <c r="BC40" s="73"/>
      <c r="BD40" s="74"/>
      <c r="BE40" s="679"/>
      <c r="BF40" s="680"/>
    </row>
    <row r="41" spans="1:58" ht="21.75" customHeight="1">
      <c r="A41" s="46" t="s">
        <v>92</v>
      </c>
      <c r="B41" s="84" t="s">
        <v>93</v>
      </c>
      <c r="C41" s="45" t="s">
        <v>0</v>
      </c>
      <c r="D41" s="636">
        <v>18923472</v>
      </c>
      <c r="E41" s="651">
        <v>18184495</v>
      </c>
      <c r="F41" s="660">
        <v>18915895</v>
      </c>
      <c r="G41" s="655">
        <f t="shared" ref="G41:G73" si="21">F41/D41*100</f>
        <v>99.959959779051118</v>
      </c>
      <c r="H41" s="630">
        <f t="shared" si="20"/>
        <v>104.0221078451725</v>
      </c>
      <c r="I41" s="421">
        <v>1891594</v>
      </c>
      <c r="J41" s="912">
        <v>1452220</v>
      </c>
      <c r="K41" s="660">
        <v>1909419</v>
      </c>
      <c r="L41" s="690">
        <f t="shared" ref="L41:L51" si="22">K41/I41*100</f>
        <v>100.94232694753738</v>
      </c>
      <c r="M41" s="681">
        <f t="shared" ref="M41:M46" si="23">K41/J41*100</f>
        <v>131.48276431945573</v>
      </c>
      <c r="N41" s="305">
        <v>2511146</v>
      </c>
      <c r="O41" s="300">
        <v>2167839.6274328376</v>
      </c>
      <c r="P41" s="695">
        <v>1731843</v>
      </c>
      <c r="Q41" s="690">
        <f t="shared" ref="Q41:Q51" si="24">P41/N41*100</f>
        <v>68.966240911520089</v>
      </c>
      <c r="R41" s="681">
        <f t="shared" ref="R41:R46" si="25">P41/O41*100</f>
        <v>79.887966715086478</v>
      </c>
      <c r="S41" s="305">
        <v>1899950</v>
      </c>
      <c r="T41" s="721">
        <v>1715000</v>
      </c>
      <c r="U41" s="720">
        <v>2006400</v>
      </c>
      <c r="V41" s="690">
        <f t="shared" ref="V41:V51" si="26">U41/S41*100</f>
        <v>105.60277902050055</v>
      </c>
      <c r="W41" s="681">
        <f t="shared" ref="W41:W46" si="27">U41/T41*100</f>
        <v>116.99125364431487</v>
      </c>
      <c r="X41" s="306">
        <v>483375</v>
      </c>
      <c r="Y41" s="739">
        <v>524000</v>
      </c>
      <c r="Z41" s="749">
        <v>495928</v>
      </c>
      <c r="AA41" s="690">
        <f t="shared" ref="AA41:AA50" si="28">Z41/X41*100</f>
        <v>102.59694853891905</v>
      </c>
      <c r="AB41" s="681">
        <f t="shared" ref="AB41:AB46" si="29">Z41/Y41*100</f>
        <v>94.642748091603053</v>
      </c>
      <c r="AC41" s="299">
        <v>3674518</v>
      </c>
      <c r="AD41" s="758">
        <v>3967898</v>
      </c>
      <c r="AE41" s="762">
        <v>3754522</v>
      </c>
      <c r="AF41" s="690">
        <f t="shared" ref="AF41:AF46" si="30">AE41/AC41*100</f>
        <v>102.17726515423247</v>
      </c>
      <c r="AG41" s="681">
        <f t="shared" ref="AG41:AG46" si="31">AE41/AD41*100</f>
        <v>94.622442411574099</v>
      </c>
      <c r="AH41" s="307">
        <v>865022</v>
      </c>
      <c r="AI41" s="299">
        <v>885700</v>
      </c>
      <c r="AJ41" s="660">
        <v>905704</v>
      </c>
      <c r="AK41" s="690">
        <f t="shared" ref="AK41:AK46" si="32">AJ41/AH41*100</f>
        <v>104.70300177336532</v>
      </c>
      <c r="AL41" s="681">
        <f t="shared" ref="AL41:AL46" si="33">AJ41/AI41*100</f>
        <v>102.25855255729932</v>
      </c>
      <c r="AM41" s="310">
        <v>714192</v>
      </c>
      <c r="AN41" s="781">
        <v>790000</v>
      </c>
      <c r="AO41" s="785">
        <v>985306</v>
      </c>
      <c r="AP41" s="690">
        <f t="shared" ref="AP41:AP46" si="34">AO41/AM41*100</f>
        <v>137.96094047539037</v>
      </c>
      <c r="AQ41" s="681">
        <f t="shared" ref="AQ41:AQ46" si="35">AO41/AN41*100</f>
        <v>124.72227848101265</v>
      </c>
      <c r="AR41" s="456">
        <v>55729</v>
      </c>
      <c r="AS41" s="474">
        <v>166417</v>
      </c>
      <c r="AT41" s="480">
        <f>AT42+AT43</f>
        <v>3234</v>
      </c>
      <c r="AU41" s="499"/>
      <c r="AV41" s="500"/>
      <c r="AW41" s="421">
        <f t="shared" ref="AW41:AW73" si="36">SUM(I41,N41,S41,X41,AC41,AH41,AM41,AR41)</f>
        <v>12095526</v>
      </c>
      <c r="AX41" s="290">
        <f t="shared" ref="AX41:AX73" si="37">SUM(J41,O41,T41,Y41,AD41,AI41,AN41,AS41)</f>
        <v>11669074.627432838</v>
      </c>
      <c r="AY41" s="786">
        <f t="shared" ref="AY41:AY73" si="38">SUM(K41,P41,U41,Z41,AE41,AJ41,AO41,AT41)</f>
        <v>11792356</v>
      </c>
      <c r="AZ41" s="690">
        <f t="shared" ref="AZ41:AZ46" si="39">AY41/AW41*100</f>
        <v>97.493536039689388</v>
      </c>
      <c r="BA41" s="681">
        <f t="shared" ref="BA41:BA46" si="40">AY41/AX41*100</f>
        <v>101.05647942534655</v>
      </c>
      <c r="BB41" s="297">
        <f t="shared" ref="BB41:BD46" si="41">SUM(AW41,D41)</f>
        <v>31018998</v>
      </c>
      <c r="BC41" s="448">
        <f t="shared" si="41"/>
        <v>29853569.627432838</v>
      </c>
      <c r="BD41" s="301">
        <f t="shared" si="41"/>
        <v>30708251</v>
      </c>
      <c r="BE41" s="813">
        <f t="shared" ref="BE41:BE46" si="42">BD41/BB41*100</f>
        <v>98.998204261788217</v>
      </c>
      <c r="BF41" s="681">
        <f t="shared" ref="BF41:BF46" si="43">BD41/BC41*100</f>
        <v>102.86291181668869</v>
      </c>
    </row>
    <row r="42" spans="1:58" ht="12.75" customHeight="1">
      <c r="A42" s="46" t="s">
        <v>94</v>
      </c>
      <c r="B42" s="84" t="s">
        <v>95</v>
      </c>
      <c r="C42" s="45" t="s">
        <v>0</v>
      </c>
      <c r="D42" s="636">
        <v>44154768</v>
      </c>
      <c r="E42" s="650">
        <v>42430000</v>
      </c>
      <c r="F42" s="660">
        <v>44137088</v>
      </c>
      <c r="G42" s="655">
        <f t="shared" si="21"/>
        <v>99.959959024130768</v>
      </c>
      <c r="H42" s="630">
        <f t="shared" si="20"/>
        <v>104.02330426584963</v>
      </c>
      <c r="I42" s="421">
        <v>3033208</v>
      </c>
      <c r="J42" s="911">
        <v>3112095</v>
      </c>
      <c r="K42" s="660">
        <v>3099233</v>
      </c>
      <c r="L42" s="690">
        <f t="shared" si="22"/>
        <v>102.17673829160414</v>
      </c>
      <c r="M42" s="681">
        <f t="shared" si="23"/>
        <v>99.586709274620475</v>
      </c>
      <c r="N42" s="305">
        <v>3136171</v>
      </c>
      <c r="O42" s="300">
        <v>3516147.2236024374</v>
      </c>
      <c r="P42" s="695">
        <v>3805859</v>
      </c>
      <c r="Q42" s="690">
        <f t="shared" si="24"/>
        <v>121.35368256386529</v>
      </c>
      <c r="R42" s="681">
        <f t="shared" si="25"/>
        <v>108.2394666085893</v>
      </c>
      <c r="S42" s="305">
        <v>3109954</v>
      </c>
      <c r="T42" s="721">
        <v>3117650</v>
      </c>
      <c r="U42" s="720">
        <v>3003070</v>
      </c>
      <c r="V42" s="690">
        <f t="shared" si="26"/>
        <v>96.563164599862247</v>
      </c>
      <c r="W42" s="681">
        <f t="shared" si="27"/>
        <v>96.324795920003851</v>
      </c>
      <c r="X42" s="306">
        <v>608077</v>
      </c>
      <c r="Y42" s="739">
        <v>555000</v>
      </c>
      <c r="Z42" s="749">
        <v>601957</v>
      </c>
      <c r="AA42" s="690">
        <f t="shared" si="28"/>
        <v>98.993548514415124</v>
      </c>
      <c r="AB42" s="681">
        <f t="shared" si="29"/>
        <v>108.46072072072073</v>
      </c>
      <c r="AC42" s="299">
        <v>4450327</v>
      </c>
      <c r="AD42" s="758">
        <v>4449522</v>
      </c>
      <c r="AE42" s="762">
        <v>4548957</v>
      </c>
      <c r="AF42" s="690">
        <f t="shared" si="30"/>
        <v>102.21624163797402</v>
      </c>
      <c r="AG42" s="681">
        <f t="shared" si="31"/>
        <v>102.23473442765312</v>
      </c>
      <c r="AH42" s="307">
        <v>1974647</v>
      </c>
      <c r="AI42" s="299">
        <v>1956500</v>
      </c>
      <c r="AJ42" s="660">
        <v>1914591</v>
      </c>
      <c r="AK42" s="690">
        <f t="shared" si="32"/>
        <v>96.958646279562871</v>
      </c>
      <c r="AL42" s="681">
        <f t="shared" si="33"/>
        <v>97.857960644007164</v>
      </c>
      <c r="AM42" s="310">
        <v>1885908</v>
      </c>
      <c r="AN42" s="781">
        <v>1630000</v>
      </c>
      <c r="AO42" s="785">
        <v>1873670</v>
      </c>
      <c r="AP42" s="690">
        <f t="shared" si="34"/>
        <v>99.35108181311071</v>
      </c>
      <c r="AQ42" s="681">
        <f t="shared" si="35"/>
        <v>114.94907975460123</v>
      </c>
      <c r="AR42" s="456">
        <v>151926</v>
      </c>
      <c r="AS42" s="474">
        <f>357387+22049</f>
        <v>379436</v>
      </c>
      <c r="AT42" s="480">
        <v>1285</v>
      </c>
      <c r="AU42" s="499"/>
      <c r="AV42" s="500"/>
      <c r="AW42" s="421">
        <f t="shared" si="36"/>
        <v>18350218</v>
      </c>
      <c r="AX42" s="290">
        <f t="shared" si="37"/>
        <v>18716350.223602436</v>
      </c>
      <c r="AY42" s="786">
        <f t="shared" si="38"/>
        <v>18848622</v>
      </c>
      <c r="AZ42" s="690">
        <f t="shared" si="39"/>
        <v>102.71606582548503</v>
      </c>
      <c r="BA42" s="681">
        <f t="shared" si="40"/>
        <v>100.70671778855025</v>
      </c>
      <c r="BB42" s="297">
        <f t="shared" si="41"/>
        <v>62504986</v>
      </c>
      <c r="BC42" s="448">
        <f t="shared" si="41"/>
        <v>61146350.223602436</v>
      </c>
      <c r="BD42" s="301">
        <f t="shared" si="41"/>
        <v>62985710</v>
      </c>
      <c r="BE42" s="813">
        <f t="shared" si="42"/>
        <v>100.76909704451418</v>
      </c>
      <c r="BF42" s="681">
        <f t="shared" si="43"/>
        <v>103.00812684595454</v>
      </c>
    </row>
    <row r="43" spans="1:58" ht="12.75" customHeight="1">
      <c r="A43" s="46" t="s">
        <v>96</v>
      </c>
      <c r="B43" s="84" t="s">
        <v>97</v>
      </c>
      <c r="C43" s="45" t="s">
        <v>0</v>
      </c>
      <c r="D43" s="636">
        <v>2656029</v>
      </c>
      <c r="E43" s="650">
        <v>2566000</v>
      </c>
      <c r="F43" s="660">
        <v>2778661</v>
      </c>
      <c r="G43" s="655">
        <f t="shared" si="21"/>
        <v>104.61711826188645</v>
      </c>
      <c r="H43" s="630">
        <f t="shared" si="20"/>
        <v>108.28764614185502</v>
      </c>
      <c r="I43" s="421">
        <v>82844</v>
      </c>
      <c r="J43" s="911">
        <v>71770</v>
      </c>
      <c r="K43" s="660">
        <v>88146</v>
      </c>
      <c r="L43" s="690">
        <f t="shared" si="22"/>
        <v>106.39998068659166</v>
      </c>
      <c r="M43" s="681">
        <f t="shared" si="23"/>
        <v>122.81733314755469</v>
      </c>
      <c r="N43" s="305">
        <v>1573</v>
      </c>
      <c r="O43" s="300">
        <v>2850.3881855197142</v>
      </c>
      <c r="P43" s="695">
        <v>13</v>
      </c>
      <c r="Q43" s="690">
        <f t="shared" si="24"/>
        <v>0.82644628099173556</v>
      </c>
      <c r="R43" s="681">
        <f t="shared" si="25"/>
        <v>0.45607823053861335</v>
      </c>
      <c r="S43" s="305">
        <v>2291</v>
      </c>
      <c r="T43" s="721">
        <v>1000</v>
      </c>
      <c r="U43" s="720">
        <v>1210</v>
      </c>
      <c r="V43" s="690">
        <f t="shared" si="26"/>
        <v>52.815364469663905</v>
      </c>
      <c r="W43" s="681"/>
      <c r="X43" s="306">
        <v>0</v>
      </c>
      <c r="Y43" s="739">
        <v>0</v>
      </c>
      <c r="Z43" s="750">
        <v>15</v>
      </c>
      <c r="AA43" s="690"/>
      <c r="AB43" s="681"/>
      <c r="AC43" s="299">
        <v>146465</v>
      </c>
      <c r="AD43" s="758">
        <v>157948</v>
      </c>
      <c r="AE43" s="762">
        <v>137851</v>
      </c>
      <c r="AF43" s="690">
        <f t="shared" si="30"/>
        <v>94.11873143754481</v>
      </c>
      <c r="AG43" s="681">
        <f t="shared" si="31"/>
        <v>87.276192164509837</v>
      </c>
      <c r="AH43" s="307">
        <v>1674</v>
      </c>
      <c r="AI43" s="299">
        <v>0</v>
      </c>
      <c r="AJ43" s="660">
        <v>1343</v>
      </c>
      <c r="AK43" s="690">
        <f t="shared" si="32"/>
        <v>80.227001194743124</v>
      </c>
      <c r="AL43" s="681"/>
      <c r="AM43" s="310">
        <v>31944</v>
      </c>
      <c r="AN43" s="781">
        <v>32700</v>
      </c>
      <c r="AO43" s="785">
        <v>35290</v>
      </c>
      <c r="AP43" s="690">
        <f t="shared" si="34"/>
        <v>110.47458051590282</v>
      </c>
      <c r="AQ43" s="681">
        <f t="shared" si="35"/>
        <v>107.92048929663609</v>
      </c>
      <c r="AR43" s="456">
        <v>9722</v>
      </c>
      <c r="AS43" s="474">
        <v>2999</v>
      </c>
      <c r="AT43" s="480">
        <v>1949</v>
      </c>
      <c r="AU43" s="499"/>
      <c r="AV43" s="500"/>
      <c r="AW43" s="421">
        <f t="shared" si="36"/>
        <v>276513</v>
      </c>
      <c r="AX43" s="290">
        <f t="shared" si="37"/>
        <v>269267.38818551973</v>
      </c>
      <c r="AY43" s="786">
        <f t="shared" si="38"/>
        <v>265817</v>
      </c>
      <c r="AZ43" s="690">
        <f t="shared" si="39"/>
        <v>96.131827436684716</v>
      </c>
      <c r="BA43" s="681">
        <f t="shared" si="40"/>
        <v>98.718601532561948</v>
      </c>
      <c r="BB43" s="297">
        <f t="shared" si="41"/>
        <v>2932542</v>
      </c>
      <c r="BC43" s="448">
        <f t="shared" si="41"/>
        <v>2835267.3881855197</v>
      </c>
      <c r="BD43" s="301">
        <f t="shared" si="41"/>
        <v>3044478</v>
      </c>
      <c r="BE43" s="813">
        <f t="shared" si="42"/>
        <v>103.81702973052049</v>
      </c>
      <c r="BF43" s="681">
        <f t="shared" si="43"/>
        <v>107.37886707568587</v>
      </c>
    </row>
    <row r="44" spans="1:58" ht="12.75" customHeight="1">
      <c r="A44" s="46" t="s">
        <v>98</v>
      </c>
      <c r="B44" s="84" t="s">
        <v>99</v>
      </c>
      <c r="C44" s="45" t="s">
        <v>0</v>
      </c>
      <c r="D44" s="636">
        <v>39286</v>
      </c>
      <c r="E44" s="650">
        <v>29900</v>
      </c>
      <c r="F44" s="660">
        <v>25561</v>
      </c>
      <c r="G44" s="655">
        <f t="shared" si="21"/>
        <v>65.063890444433142</v>
      </c>
      <c r="H44" s="630">
        <f t="shared" si="20"/>
        <v>85.488294314381278</v>
      </c>
      <c r="I44" s="421">
        <v>22513</v>
      </c>
      <c r="J44" s="911">
        <v>23230</v>
      </c>
      <c r="K44" s="660">
        <v>22396</v>
      </c>
      <c r="L44" s="690">
        <f t="shared" si="22"/>
        <v>99.480300270954558</v>
      </c>
      <c r="M44" s="681">
        <f t="shared" si="23"/>
        <v>96.409814894532929</v>
      </c>
      <c r="N44" s="305">
        <v>24784</v>
      </c>
      <c r="O44" s="300">
        <v>23605.391023498771</v>
      </c>
      <c r="P44" s="695">
        <v>21902</v>
      </c>
      <c r="Q44" s="690">
        <f t="shared" si="24"/>
        <v>88.371530019367341</v>
      </c>
      <c r="R44" s="681">
        <f t="shared" si="25"/>
        <v>92.78388982498501</v>
      </c>
      <c r="S44" s="305">
        <v>7598</v>
      </c>
      <c r="T44" s="721">
        <v>8000</v>
      </c>
      <c r="U44" s="720">
        <v>7736</v>
      </c>
      <c r="V44" s="690">
        <f t="shared" si="26"/>
        <v>101.81626743879968</v>
      </c>
      <c r="W44" s="681">
        <f t="shared" si="27"/>
        <v>96.7</v>
      </c>
      <c r="X44" s="306">
        <v>104920</v>
      </c>
      <c r="Y44" s="739">
        <v>125000</v>
      </c>
      <c r="Z44" s="750">
        <v>97114</v>
      </c>
      <c r="AA44" s="690">
        <f t="shared" si="28"/>
        <v>92.560045749142205</v>
      </c>
      <c r="AB44" s="681">
        <f t="shared" si="29"/>
        <v>77.691200000000009</v>
      </c>
      <c r="AC44" s="299">
        <v>29860</v>
      </c>
      <c r="AD44" s="758">
        <v>32460</v>
      </c>
      <c r="AE44" s="762">
        <v>29395</v>
      </c>
      <c r="AF44" s="690">
        <f t="shared" si="30"/>
        <v>98.442732752846624</v>
      </c>
      <c r="AG44" s="681">
        <f t="shared" si="31"/>
        <v>90.55760936537277</v>
      </c>
      <c r="AH44" s="307">
        <v>9867</v>
      </c>
      <c r="AI44" s="299">
        <v>7300</v>
      </c>
      <c r="AJ44" s="660">
        <v>9611</v>
      </c>
      <c r="AK44" s="690">
        <f t="shared" si="32"/>
        <v>97.405493057666973</v>
      </c>
      <c r="AL44" s="681">
        <f t="shared" si="33"/>
        <v>131.65753424657532</v>
      </c>
      <c r="AM44" s="310">
        <v>200503</v>
      </c>
      <c r="AN44" s="781">
        <v>219000</v>
      </c>
      <c r="AO44" s="785">
        <v>14671</v>
      </c>
      <c r="AP44" s="690">
        <f t="shared" si="34"/>
        <v>7.3170974997880336</v>
      </c>
      <c r="AQ44" s="681">
        <f t="shared" si="35"/>
        <v>6.6990867579908668</v>
      </c>
      <c r="AR44" s="456">
        <v>35172</v>
      </c>
      <c r="AS44" s="474">
        <v>39555</v>
      </c>
      <c r="AT44" s="480">
        <v>1162</v>
      </c>
      <c r="AU44" s="499"/>
      <c r="AV44" s="500"/>
      <c r="AW44" s="421">
        <f t="shared" si="36"/>
        <v>435217</v>
      </c>
      <c r="AX44" s="290">
        <f t="shared" si="37"/>
        <v>478150.39102349879</v>
      </c>
      <c r="AY44" s="786">
        <f t="shared" si="38"/>
        <v>203987</v>
      </c>
      <c r="AZ44" s="690">
        <f t="shared" si="39"/>
        <v>46.870182001162632</v>
      </c>
      <c r="BA44" s="681">
        <f t="shared" si="40"/>
        <v>42.66168214635529</v>
      </c>
      <c r="BB44" s="297">
        <f t="shared" si="41"/>
        <v>474503</v>
      </c>
      <c r="BC44" s="448">
        <f t="shared" si="41"/>
        <v>508050.39102349879</v>
      </c>
      <c r="BD44" s="301">
        <f t="shared" si="41"/>
        <v>229548</v>
      </c>
      <c r="BE44" s="813">
        <f t="shared" si="42"/>
        <v>48.376511845025213</v>
      </c>
      <c r="BF44" s="681">
        <f t="shared" si="43"/>
        <v>45.182132334857847</v>
      </c>
    </row>
    <row r="45" spans="1:58" ht="21" customHeight="1">
      <c r="A45" s="46" t="s">
        <v>100</v>
      </c>
      <c r="B45" s="84" t="s">
        <v>131</v>
      </c>
      <c r="C45" s="45" t="s">
        <v>0</v>
      </c>
      <c r="D45" s="636">
        <v>3776305</v>
      </c>
      <c r="E45" s="650">
        <v>4175000</v>
      </c>
      <c r="F45" s="660">
        <v>4731567</v>
      </c>
      <c r="G45" s="655">
        <f t="shared" si="21"/>
        <v>125.2962088602483</v>
      </c>
      <c r="H45" s="630">
        <f t="shared" si="20"/>
        <v>113.33094610778443</v>
      </c>
      <c r="I45" s="421">
        <v>231142</v>
      </c>
      <c r="J45" s="912">
        <v>348830</v>
      </c>
      <c r="K45" s="660">
        <v>225373</v>
      </c>
      <c r="L45" s="690">
        <f t="shared" si="22"/>
        <v>97.504131659326305</v>
      </c>
      <c r="M45" s="681">
        <f t="shared" si="23"/>
        <v>64.608261904079356</v>
      </c>
      <c r="N45" s="305">
        <v>294152</v>
      </c>
      <c r="O45" s="300">
        <v>25100.371551703887</v>
      </c>
      <c r="P45" s="695">
        <v>313976</v>
      </c>
      <c r="Q45" s="690">
        <f t="shared" si="24"/>
        <v>106.73937284125215</v>
      </c>
      <c r="R45" s="681">
        <f t="shared" si="25"/>
        <v>1250.8818817810941</v>
      </c>
      <c r="S45" s="305">
        <v>446103</v>
      </c>
      <c r="T45" s="721">
        <v>525000</v>
      </c>
      <c r="U45" s="720">
        <v>467796</v>
      </c>
      <c r="V45" s="690">
        <f t="shared" si="26"/>
        <v>104.8627783269783</v>
      </c>
      <c r="W45" s="681">
        <f t="shared" si="27"/>
        <v>89.103999999999999</v>
      </c>
      <c r="X45" s="306">
        <v>91340</v>
      </c>
      <c r="Y45" s="739">
        <v>117000</v>
      </c>
      <c r="Z45" s="750">
        <v>114875</v>
      </c>
      <c r="AA45" s="690">
        <f t="shared" si="28"/>
        <v>125.7663674184366</v>
      </c>
      <c r="AB45" s="681">
        <f t="shared" si="29"/>
        <v>98.183760683760681</v>
      </c>
      <c r="AC45" s="299">
        <v>798187</v>
      </c>
      <c r="AD45" s="758">
        <v>867062</v>
      </c>
      <c r="AE45" s="762">
        <v>794703</v>
      </c>
      <c r="AF45" s="690">
        <f t="shared" si="30"/>
        <v>99.563510806364931</v>
      </c>
      <c r="AG45" s="681">
        <f t="shared" si="31"/>
        <v>91.654691360018077</v>
      </c>
      <c r="AH45" s="307">
        <v>121888</v>
      </c>
      <c r="AI45" s="299">
        <v>96900</v>
      </c>
      <c r="AJ45" s="660">
        <v>122461</v>
      </c>
      <c r="AK45" s="690">
        <f t="shared" si="32"/>
        <v>100.470103701759</v>
      </c>
      <c r="AL45" s="681">
        <f t="shared" si="33"/>
        <v>126.37874097007224</v>
      </c>
      <c r="AM45" s="310">
        <v>240866</v>
      </c>
      <c r="AN45" s="781">
        <v>285000</v>
      </c>
      <c r="AO45" s="785">
        <v>223245</v>
      </c>
      <c r="AP45" s="690">
        <f t="shared" si="34"/>
        <v>92.684314099955984</v>
      </c>
      <c r="AQ45" s="681">
        <f t="shared" si="35"/>
        <v>78.331578947368413</v>
      </c>
      <c r="AR45" s="456">
        <v>1198</v>
      </c>
      <c r="AS45" s="474">
        <v>5365</v>
      </c>
      <c r="AT45" s="480">
        <v>913</v>
      </c>
      <c r="AU45" s="499"/>
      <c r="AV45" s="500"/>
      <c r="AW45" s="421">
        <f t="shared" si="36"/>
        <v>2224876</v>
      </c>
      <c r="AX45" s="290">
        <f t="shared" si="37"/>
        <v>2270257.3715517037</v>
      </c>
      <c r="AY45" s="786">
        <f t="shared" si="38"/>
        <v>2263342</v>
      </c>
      <c r="AZ45" s="690">
        <f t="shared" si="39"/>
        <v>101.72890534124149</v>
      </c>
      <c r="BA45" s="681">
        <f t="shared" si="40"/>
        <v>99.695392617667096</v>
      </c>
      <c r="BB45" s="297">
        <f t="shared" si="41"/>
        <v>6001181</v>
      </c>
      <c r="BC45" s="448">
        <f t="shared" si="41"/>
        <v>6445257.3715517037</v>
      </c>
      <c r="BD45" s="301">
        <f t="shared" si="41"/>
        <v>6994909</v>
      </c>
      <c r="BE45" s="813">
        <f t="shared" si="42"/>
        <v>116.55887399496865</v>
      </c>
      <c r="BF45" s="681">
        <f t="shared" si="43"/>
        <v>108.52800123815641</v>
      </c>
    </row>
    <row r="46" spans="1:58" ht="21.75" customHeight="1">
      <c r="A46" s="22" t="s">
        <v>18</v>
      </c>
      <c r="B46" s="82" t="s">
        <v>133</v>
      </c>
      <c r="C46" s="45" t="s">
        <v>0</v>
      </c>
      <c r="D46" s="399">
        <v>4332049</v>
      </c>
      <c r="E46" s="650">
        <f>SUM(E48:E51)</f>
        <v>4389300</v>
      </c>
      <c r="F46" s="660">
        <f>F48+F49+F50+F51</f>
        <v>4213977</v>
      </c>
      <c r="G46" s="655">
        <f t="shared" si="21"/>
        <v>97.274453728478136</v>
      </c>
      <c r="H46" s="630">
        <f t="shared" si="20"/>
        <v>96.005672886337237</v>
      </c>
      <c r="I46" s="421">
        <f>SUM(I48:I51)</f>
        <v>251264</v>
      </c>
      <c r="J46" s="912">
        <v>249055</v>
      </c>
      <c r="K46" s="660">
        <v>255207</v>
      </c>
      <c r="L46" s="690">
        <f t="shared" si="22"/>
        <v>101.56926579215487</v>
      </c>
      <c r="M46" s="681">
        <f t="shared" si="23"/>
        <v>102.47013711830719</v>
      </c>
      <c r="N46" s="304">
        <f>SUM(N48:N51)</f>
        <v>322185</v>
      </c>
      <c r="O46" s="300">
        <v>340697</v>
      </c>
      <c r="P46" s="695">
        <v>361504</v>
      </c>
      <c r="Q46" s="690">
        <f t="shared" si="24"/>
        <v>112.20385803187609</v>
      </c>
      <c r="R46" s="681">
        <f t="shared" si="25"/>
        <v>106.10718615074393</v>
      </c>
      <c r="S46" s="300">
        <f>SUM(S48:S51)</f>
        <v>261659</v>
      </c>
      <c r="T46" s="722">
        <f>SUM(T48:T51)</f>
        <v>262450</v>
      </c>
      <c r="U46" s="719">
        <f>SUM(U48:U51)</f>
        <v>266148</v>
      </c>
      <c r="V46" s="690">
        <f t="shared" si="26"/>
        <v>101.71559166701701</v>
      </c>
      <c r="W46" s="681">
        <f t="shared" si="27"/>
        <v>101.40903029148409</v>
      </c>
      <c r="X46" s="299">
        <f>SUM(X48:X51)</f>
        <v>54410</v>
      </c>
      <c r="Y46" s="739">
        <v>63950</v>
      </c>
      <c r="Z46" s="660">
        <v>62498</v>
      </c>
      <c r="AA46" s="690">
        <f t="shared" si="28"/>
        <v>114.8649145377688</v>
      </c>
      <c r="AB46" s="681">
        <f t="shared" si="29"/>
        <v>97.729476153244718</v>
      </c>
      <c r="AC46" s="299">
        <v>431551</v>
      </c>
      <c r="AD46" s="763">
        <v>464200</v>
      </c>
      <c r="AE46" s="762">
        <v>465234</v>
      </c>
      <c r="AF46" s="690">
        <f t="shared" si="30"/>
        <v>107.80510298898625</v>
      </c>
      <c r="AG46" s="681">
        <f t="shared" si="31"/>
        <v>100.22274881516589</v>
      </c>
      <c r="AH46" s="299">
        <f>SUM(AH48:AH51)</f>
        <v>152981</v>
      </c>
      <c r="AI46" s="299">
        <f>SUM(AI48:AI51)</f>
        <v>147200</v>
      </c>
      <c r="AJ46" s="665">
        <f>SUM(AJ48:AJ51)</f>
        <v>173617</v>
      </c>
      <c r="AK46" s="690">
        <f t="shared" si="32"/>
        <v>113.48925683581621</v>
      </c>
      <c r="AL46" s="681">
        <f t="shared" si="33"/>
        <v>117.94633152173913</v>
      </c>
      <c r="AM46" s="301">
        <f>SUM(AM48:AM51)</f>
        <v>162944</v>
      </c>
      <c r="AN46" s="781">
        <v>172940</v>
      </c>
      <c r="AO46" s="785">
        <f>SUM(AO48:AO51)</f>
        <v>182554</v>
      </c>
      <c r="AP46" s="690">
        <f t="shared" si="34"/>
        <v>112.03480950510605</v>
      </c>
      <c r="AQ46" s="681">
        <f t="shared" si="35"/>
        <v>105.559153463629</v>
      </c>
      <c r="AR46" s="463">
        <f>+AR48+AR49+AR50+AR51</f>
        <v>34161</v>
      </c>
      <c r="AS46" s="474">
        <f>+AS48+AS49+AS50+AS51</f>
        <v>45957</v>
      </c>
      <c r="AT46" s="480">
        <f>+AT48+AT49+AT50+AT51</f>
        <v>9977</v>
      </c>
      <c r="AU46" s="499"/>
      <c r="AV46" s="500"/>
      <c r="AW46" s="421">
        <f t="shared" si="36"/>
        <v>1671155</v>
      </c>
      <c r="AX46" s="290">
        <f t="shared" si="37"/>
        <v>1746449</v>
      </c>
      <c r="AY46" s="786">
        <f t="shared" si="38"/>
        <v>1776739</v>
      </c>
      <c r="AZ46" s="690">
        <f t="shared" si="39"/>
        <v>106.31802555717454</v>
      </c>
      <c r="BA46" s="681">
        <f t="shared" si="40"/>
        <v>101.73437644042282</v>
      </c>
      <c r="BB46" s="297">
        <f t="shared" si="41"/>
        <v>6003204</v>
      </c>
      <c r="BC46" s="448">
        <f t="shared" si="41"/>
        <v>6135749</v>
      </c>
      <c r="BD46" s="301">
        <f t="shared" si="41"/>
        <v>5990716</v>
      </c>
      <c r="BE46" s="813">
        <f t="shared" si="42"/>
        <v>99.791977750547872</v>
      </c>
      <c r="BF46" s="681">
        <f t="shared" si="43"/>
        <v>97.636262500307623</v>
      </c>
    </row>
    <row r="47" spans="1:58">
      <c r="A47" s="22"/>
      <c r="B47" s="83" t="s">
        <v>2</v>
      </c>
      <c r="C47" s="45"/>
      <c r="D47" s="399"/>
      <c r="E47" s="650"/>
      <c r="F47" s="660"/>
      <c r="G47" s="655"/>
      <c r="H47" s="630"/>
      <c r="I47" s="421"/>
      <c r="J47" s="911"/>
      <c r="K47" s="660"/>
      <c r="L47" s="690"/>
      <c r="M47" s="681"/>
      <c r="N47" s="300"/>
      <c r="O47" s="300"/>
      <c r="P47" s="695"/>
      <c r="Q47" s="690"/>
      <c r="R47" s="681"/>
      <c r="S47" s="300"/>
      <c r="T47" s="722"/>
      <c r="U47" s="719"/>
      <c r="V47" s="690"/>
      <c r="W47" s="681"/>
      <c r="X47" s="299"/>
      <c r="Y47" s="739"/>
      <c r="Z47" s="660"/>
      <c r="AA47" s="690"/>
      <c r="AB47" s="681"/>
      <c r="AC47" s="299"/>
      <c r="AD47" s="759"/>
      <c r="AE47" s="762"/>
      <c r="AF47" s="690"/>
      <c r="AG47" s="681"/>
      <c r="AH47" s="299"/>
      <c r="AI47" s="299"/>
      <c r="AJ47" s="665"/>
      <c r="AK47" s="690"/>
      <c r="AL47" s="681"/>
      <c r="AM47" s="301"/>
      <c r="AN47" s="780"/>
      <c r="AO47" s="785"/>
      <c r="AP47" s="690"/>
      <c r="AQ47" s="681"/>
      <c r="AR47" s="463"/>
      <c r="AS47" s="474"/>
      <c r="AT47" s="480"/>
      <c r="AU47" s="499"/>
      <c r="AV47" s="500"/>
      <c r="AW47" s="421"/>
      <c r="AX47" s="290"/>
      <c r="AY47" s="786"/>
      <c r="AZ47" s="690"/>
      <c r="BA47" s="681"/>
      <c r="BB47" s="297"/>
      <c r="BC47" s="448"/>
      <c r="BD47" s="301"/>
      <c r="BE47" s="813"/>
      <c r="BF47" s="681"/>
    </row>
    <row r="48" spans="1:58">
      <c r="A48" s="46" t="s">
        <v>101</v>
      </c>
      <c r="B48" s="84" t="s">
        <v>102</v>
      </c>
      <c r="C48" s="45" t="s">
        <v>0</v>
      </c>
      <c r="D48" s="399">
        <v>3328006</v>
      </c>
      <c r="E48" s="650">
        <v>3343000</v>
      </c>
      <c r="F48" s="660">
        <v>3214382</v>
      </c>
      <c r="G48" s="655">
        <f t="shared" si="21"/>
        <v>96.585823463058659</v>
      </c>
      <c r="H48" s="630">
        <f t="shared" si="20"/>
        <v>96.152617409512402</v>
      </c>
      <c r="I48" s="421">
        <v>166597</v>
      </c>
      <c r="J48" s="911">
        <v>164231</v>
      </c>
      <c r="K48" s="660">
        <v>169012</v>
      </c>
      <c r="L48" s="690">
        <f t="shared" si="22"/>
        <v>101.44960593528094</v>
      </c>
      <c r="M48" s="681">
        <f t="shared" ref="M48:M55" si="44">K48/J48*100</f>
        <v>102.9111434503839</v>
      </c>
      <c r="N48" s="300">
        <v>201827</v>
      </c>
      <c r="O48" s="300">
        <v>207728.88842915397</v>
      </c>
      <c r="P48" s="695">
        <v>220673</v>
      </c>
      <c r="Q48" s="690">
        <f t="shared" si="24"/>
        <v>109.33770010949972</v>
      </c>
      <c r="R48" s="681">
        <f t="shared" ref="R48:R55" si="45">P48/O48*100</f>
        <v>106.23125250836772</v>
      </c>
      <c r="S48" s="300">
        <v>159120</v>
      </c>
      <c r="T48" s="722">
        <v>164850</v>
      </c>
      <c r="U48" s="720">
        <v>163359</v>
      </c>
      <c r="V48" s="690">
        <f t="shared" si="26"/>
        <v>102.66402714932126</v>
      </c>
      <c r="W48" s="681">
        <f t="shared" ref="W48:W55" si="46">U48/T48*100</f>
        <v>99.095541401273891</v>
      </c>
      <c r="X48" s="299">
        <v>37715</v>
      </c>
      <c r="Y48" s="739">
        <v>45000</v>
      </c>
      <c r="Z48" s="749">
        <v>44305</v>
      </c>
      <c r="AA48" s="690">
        <f t="shared" si="28"/>
        <v>117.47315391753943</v>
      </c>
      <c r="AB48" s="681">
        <f t="shared" ref="AB48:AB55" si="47">Z48/Y48*100</f>
        <v>98.455555555555549</v>
      </c>
      <c r="AC48" s="299">
        <v>245834</v>
      </c>
      <c r="AD48" s="758">
        <v>269319</v>
      </c>
      <c r="AE48" s="762">
        <v>255145</v>
      </c>
      <c r="AF48" s="690">
        <f t="shared" ref="AF48:AF55" si="48">AE48/AC48*100</f>
        <v>103.78751515250129</v>
      </c>
      <c r="AG48" s="681">
        <f t="shared" ref="AG48:AG55" si="49">AE48/AD48*100</f>
        <v>94.737096157345007</v>
      </c>
      <c r="AH48" s="308">
        <v>99521</v>
      </c>
      <c r="AI48" s="299">
        <v>99900</v>
      </c>
      <c r="AJ48" s="665">
        <v>109975</v>
      </c>
      <c r="AK48" s="690">
        <f t="shared" ref="AK48:AK55" si="50">AJ48/AH48*100</f>
        <v>110.50431567206923</v>
      </c>
      <c r="AL48" s="681">
        <f t="shared" ref="AL48:AL55" si="51">AJ48/AI48*100</f>
        <v>110.08508508508508</v>
      </c>
      <c r="AM48" s="301">
        <v>110945</v>
      </c>
      <c r="AN48" s="781">
        <v>120000</v>
      </c>
      <c r="AO48" s="785">
        <v>127620</v>
      </c>
      <c r="AP48" s="690">
        <f t="shared" ref="AP48:AP55" si="52">AO48/AM48*100</f>
        <v>115.02996980485827</v>
      </c>
      <c r="AQ48" s="681">
        <f t="shared" ref="AQ48:AQ55" si="53">AO48/AN48*100</f>
        <v>106.35</v>
      </c>
      <c r="AR48" s="456">
        <v>28253</v>
      </c>
      <c r="AS48" s="474">
        <v>29662</v>
      </c>
      <c r="AT48" s="480">
        <v>9856</v>
      </c>
      <c r="AU48" s="499"/>
      <c r="AV48" s="500"/>
      <c r="AW48" s="421">
        <f t="shared" si="36"/>
        <v>1049812</v>
      </c>
      <c r="AX48" s="290">
        <f t="shared" si="37"/>
        <v>1100690.8884291539</v>
      </c>
      <c r="AY48" s="786">
        <f t="shared" si="38"/>
        <v>1099945</v>
      </c>
      <c r="AZ48" s="690">
        <f t="shared" ref="AZ48:AZ55" si="54">AY48/AW48*100</f>
        <v>104.77542645730855</v>
      </c>
      <c r="BA48" s="681">
        <f t="shared" ref="BA48:BA55" si="55">AY48/AX48*100</f>
        <v>99.932234523153141</v>
      </c>
      <c r="BB48" s="297">
        <f t="shared" ref="BB48:BD55" si="56">SUM(AW48,D48)</f>
        <v>4377818</v>
      </c>
      <c r="BC48" s="448">
        <f t="shared" si="56"/>
        <v>4443690.8884291537</v>
      </c>
      <c r="BD48" s="301">
        <f t="shared" si="56"/>
        <v>4314327</v>
      </c>
      <c r="BE48" s="813">
        <f t="shared" ref="BE48:BE55" si="57">BD48/BB48*100</f>
        <v>98.549711294530752</v>
      </c>
      <c r="BF48" s="681">
        <f t="shared" ref="BF48:BF55" si="58">BD48/BC48*100</f>
        <v>97.088818919290674</v>
      </c>
    </row>
    <row r="49" spans="1:58">
      <c r="A49" s="46" t="s">
        <v>103</v>
      </c>
      <c r="B49" s="84" t="s">
        <v>104</v>
      </c>
      <c r="C49" s="45" t="s">
        <v>0</v>
      </c>
      <c r="D49" s="399">
        <v>742614</v>
      </c>
      <c r="E49" s="650">
        <v>765000</v>
      </c>
      <c r="F49" s="660">
        <v>713556</v>
      </c>
      <c r="G49" s="655">
        <f t="shared" si="21"/>
        <v>96.08706542025871</v>
      </c>
      <c r="H49" s="630">
        <f t="shared" si="20"/>
        <v>93.27529411764705</v>
      </c>
      <c r="I49" s="421">
        <v>61995</v>
      </c>
      <c r="J49" s="911">
        <v>63470</v>
      </c>
      <c r="K49" s="660">
        <v>63718</v>
      </c>
      <c r="L49" s="690">
        <f t="shared" si="22"/>
        <v>102.77925639164449</v>
      </c>
      <c r="M49" s="681">
        <f t="shared" si="44"/>
        <v>100.39073578068378</v>
      </c>
      <c r="N49" s="300">
        <v>63172</v>
      </c>
      <c r="O49" s="300">
        <v>66771.661434024383</v>
      </c>
      <c r="P49" s="695">
        <v>72798</v>
      </c>
      <c r="Q49" s="690">
        <f t="shared" si="24"/>
        <v>115.23776356613689</v>
      </c>
      <c r="R49" s="681">
        <f t="shared" si="45"/>
        <v>109.02529371974683</v>
      </c>
      <c r="S49" s="300">
        <v>70732</v>
      </c>
      <c r="T49" s="722">
        <v>67500</v>
      </c>
      <c r="U49" s="720">
        <v>71914</v>
      </c>
      <c r="V49" s="690">
        <f t="shared" si="26"/>
        <v>101.67109653339365</v>
      </c>
      <c r="W49" s="681">
        <f t="shared" si="46"/>
        <v>106.53925925925927</v>
      </c>
      <c r="X49" s="299">
        <v>12077</v>
      </c>
      <c r="Y49" s="739">
        <v>14200</v>
      </c>
      <c r="Z49" s="749">
        <v>13655</v>
      </c>
      <c r="AA49" s="690">
        <f t="shared" si="28"/>
        <v>113.06615881427507</v>
      </c>
      <c r="AB49" s="681">
        <f t="shared" si="47"/>
        <v>96.161971830985919</v>
      </c>
      <c r="AC49" s="299">
        <v>60794</v>
      </c>
      <c r="AD49" s="758">
        <v>65511</v>
      </c>
      <c r="AE49" s="762">
        <v>75501</v>
      </c>
      <c r="AF49" s="690">
        <f t="shared" si="48"/>
        <v>124.19153205908478</v>
      </c>
      <c r="AG49" s="681">
        <f t="shared" si="49"/>
        <v>115.24934743783486</v>
      </c>
      <c r="AH49" s="308">
        <v>43282</v>
      </c>
      <c r="AI49" s="299">
        <v>38600</v>
      </c>
      <c r="AJ49" s="665">
        <v>48626</v>
      </c>
      <c r="AK49" s="690">
        <f t="shared" si="50"/>
        <v>112.34693406034842</v>
      </c>
      <c r="AL49" s="681">
        <f t="shared" si="51"/>
        <v>125.97409326424871</v>
      </c>
      <c r="AM49" s="301">
        <v>36840</v>
      </c>
      <c r="AN49" s="781">
        <v>39500</v>
      </c>
      <c r="AO49" s="785">
        <v>39972</v>
      </c>
      <c r="AP49" s="690">
        <f t="shared" si="52"/>
        <v>108.50162866449512</v>
      </c>
      <c r="AQ49" s="681">
        <f t="shared" si="53"/>
        <v>101.19493670886075</v>
      </c>
      <c r="AR49" s="456">
        <v>945</v>
      </c>
      <c r="AS49" s="474">
        <v>4067</v>
      </c>
      <c r="AT49" s="480">
        <v>121</v>
      </c>
      <c r="AU49" s="499"/>
      <c r="AV49" s="500"/>
      <c r="AW49" s="421">
        <f t="shared" si="36"/>
        <v>349837</v>
      </c>
      <c r="AX49" s="290">
        <f t="shared" si="37"/>
        <v>359619.6614340244</v>
      </c>
      <c r="AY49" s="786">
        <f t="shared" si="38"/>
        <v>386305</v>
      </c>
      <c r="AZ49" s="690">
        <f t="shared" si="54"/>
        <v>110.42428330908393</v>
      </c>
      <c r="BA49" s="681">
        <f t="shared" si="55"/>
        <v>107.42043370475484</v>
      </c>
      <c r="BB49" s="297">
        <f t="shared" si="56"/>
        <v>1092451</v>
      </c>
      <c r="BC49" s="448">
        <f t="shared" si="56"/>
        <v>1124619.6614340243</v>
      </c>
      <c r="BD49" s="301">
        <f t="shared" si="56"/>
        <v>1099861</v>
      </c>
      <c r="BE49" s="813">
        <f t="shared" si="57"/>
        <v>100.67829129178334</v>
      </c>
      <c r="BF49" s="681">
        <f t="shared" si="58"/>
        <v>97.798485809642159</v>
      </c>
    </row>
    <row r="50" spans="1:58">
      <c r="A50" s="46" t="s">
        <v>105</v>
      </c>
      <c r="B50" s="84" t="s">
        <v>106</v>
      </c>
      <c r="C50" s="45" t="s">
        <v>0</v>
      </c>
      <c r="D50" s="399">
        <v>208472</v>
      </c>
      <c r="E50" s="650">
        <v>225300</v>
      </c>
      <c r="F50" s="660">
        <v>197169</v>
      </c>
      <c r="G50" s="655">
        <f t="shared" si="21"/>
        <v>94.578168770866114</v>
      </c>
      <c r="H50" s="630">
        <f t="shared" si="20"/>
        <v>87.513981358189085</v>
      </c>
      <c r="I50" s="421">
        <v>5484</v>
      </c>
      <c r="J50" s="911">
        <v>4349</v>
      </c>
      <c r="K50" s="660">
        <v>5030</v>
      </c>
      <c r="L50" s="690">
        <f t="shared" si="22"/>
        <v>91.721371261852653</v>
      </c>
      <c r="M50" s="681">
        <f t="shared" si="44"/>
        <v>115.65877213152449</v>
      </c>
      <c r="N50" s="300">
        <v>41415</v>
      </c>
      <c r="O50" s="300">
        <v>46331.989896946121</v>
      </c>
      <c r="P50" s="695">
        <v>47108</v>
      </c>
      <c r="Q50" s="690">
        <f t="shared" si="24"/>
        <v>113.74622721236267</v>
      </c>
      <c r="R50" s="681">
        <f t="shared" si="45"/>
        <v>101.6748905125377</v>
      </c>
      <c r="S50" s="300">
        <v>8246</v>
      </c>
      <c r="T50" s="722">
        <v>8000</v>
      </c>
      <c r="U50" s="720">
        <v>8038</v>
      </c>
      <c r="V50" s="690">
        <f t="shared" si="26"/>
        <v>97.477564879941795</v>
      </c>
      <c r="W50" s="681">
        <f t="shared" si="46"/>
        <v>100.47500000000001</v>
      </c>
      <c r="X50" s="299">
        <v>4618</v>
      </c>
      <c r="Y50" s="739">
        <v>4750</v>
      </c>
      <c r="Z50" s="749">
        <v>774</v>
      </c>
      <c r="AA50" s="690">
        <f t="shared" si="28"/>
        <v>16.760502381983542</v>
      </c>
      <c r="AB50" s="681">
        <f t="shared" si="47"/>
        <v>16.294736842105262</v>
      </c>
      <c r="AC50" s="299">
        <v>27498</v>
      </c>
      <c r="AD50" s="758">
        <v>30339</v>
      </c>
      <c r="AE50" s="762">
        <v>27515</v>
      </c>
      <c r="AF50" s="690">
        <f t="shared" si="48"/>
        <v>100.06182267801296</v>
      </c>
      <c r="AG50" s="681">
        <f t="shared" si="49"/>
        <v>90.691848775503487</v>
      </c>
      <c r="AH50" s="308">
        <v>8548</v>
      </c>
      <c r="AI50" s="299">
        <v>6000</v>
      </c>
      <c r="AJ50" s="665">
        <v>8032</v>
      </c>
      <c r="AK50" s="690">
        <f t="shared" si="50"/>
        <v>93.963500233972866</v>
      </c>
      <c r="AL50" s="681">
        <f t="shared" si="51"/>
        <v>133.86666666666667</v>
      </c>
      <c r="AM50" s="301">
        <v>8517</v>
      </c>
      <c r="AN50" s="781">
        <v>8160</v>
      </c>
      <c r="AO50" s="785">
        <v>6736</v>
      </c>
      <c r="AP50" s="690">
        <f t="shared" si="52"/>
        <v>79.088881061406596</v>
      </c>
      <c r="AQ50" s="681">
        <f t="shared" si="53"/>
        <v>82.549019607843135</v>
      </c>
      <c r="AR50" s="456">
        <v>3479</v>
      </c>
      <c r="AS50" s="474">
        <v>3991</v>
      </c>
      <c r="AT50" s="481">
        <v>0</v>
      </c>
      <c r="AU50" s="499"/>
      <c r="AV50" s="500"/>
      <c r="AW50" s="421">
        <f t="shared" si="36"/>
        <v>107805</v>
      </c>
      <c r="AX50" s="290">
        <f t="shared" si="37"/>
        <v>111920.98989694612</v>
      </c>
      <c r="AY50" s="786">
        <f t="shared" si="38"/>
        <v>103233</v>
      </c>
      <c r="AZ50" s="690">
        <f t="shared" si="54"/>
        <v>95.759009322387641</v>
      </c>
      <c r="BA50" s="681">
        <f t="shared" si="55"/>
        <v>92.237390050833369</v>
      </c>
      <c r="BB50" s="297">
        <f t="shared" si="56"/>
        <v>316277</v>
      </c>
      <c r="BC50" s="448">
        <f t="shared" si="56"/>
        <v>337220.98989694612</v>
      </c>
      <c r="BD50" s="301">
        <f t="shared" si="56"/>
        <v>300402</v>
      </c>
      <c r="BE50" s="813">
        <f t="shared" si="57"/>
        <v>94.980665682297484</v>
      </c>
      <c r="BF50" s="681">
        <f t="shared" si="58"/>
        <v>89.081643491943396</v>
      </c>
    </row>
    <row r="51" spans="1:58" ht="12" customHeight="1">
      <c r="A51" s="46" t="s">
        <v>107</v>
      </c>
      <c r="B51" s="84" t="s">
        <v>108</v>
      </c>
      <c r="C51" s="45" t="s">
        <v>0</v>
      </c>
      <c r="D51" s="399">
        <v>52957</v>
      </c>
      <c r="E51" s="650">
        <v>56000</v>
      </c>
      <c r="F51" s="660">
        <v>88870</v>
      </c>
      <c r="G51" s="655">
        <f t="shared" si="21"/>
        <v>167.81539739788883</v>
      </c>
      <c r="H51" s="630">
        <f t="shared" si="20"/>
        <v>158.69642857142856</v>
      </c>
      <c r="I51" s="421">
        <v>17188</v>
      </c>
      <c r="J51" s="911">
        <v>17005</v>
      </c>
      <c r="K51" s="660">
        <v>17447</v>
      </c>
      <c r="L51" s="690">
        <f t="shared" si="22"/>
        <v>101.50686525482895</v>
      </c>
      <c r="M51" s="681">
        <f t="shared" si="44"/>
        <v>102.59923551896502</v>
      </c>
      <c r="N51" s="300">
        <v>15771</v>
      </c>
      <c r="O51" s="300">
        <v>19863.804210515151</v>
      </c>
      <c r="P51" s="695">
        <v>20925</v>
      </c>
      <c r="Q51" s="690">
        <f t="shared" si="24"/>
        <v>132.68023587597489</v>
      </c>
      <c r="R51" s="681">
        <f t="shared" si="45"/>
        <v>105.34235928948137</v>
      </c>
      <c r="S51" s="300">
        <v>23561</v>
      </c>
      <c r="T51" s="722">
        <v>22100</v>
      </c>
      <c r="U51" s="720">
        <v>22837</v>
      </c>
      <c r="V51" s="690">
        <f t="shared" si="26"/>
        <v>96.927125334238781</v>
      </c>
      <c r="W51" s="681">
        <f t="shared" si="46"/>
        <v>103.33484162895927</v>
      </c>
      <c r="X51" s="299">
        <v>0</v>
      </c>
      <c r="Y51" s="739">
        <v>0</v>
      </c>
      <c r="Z51" s="749">
        <v>3764</v>
      </c>
      <c r="AA51" s="690"/>
      <c r="AB51" s="681"/>
      <c r="AC51" s="299">
        <v>97425</v>
      </c>
      <c r="AD51" s="758">
        <v>99031</v>
      </c>
      <c r="AE51" s="762">
        <v>107073</v>
      </c>
      <c r="AF51" s="690">
        <f t="shared" si="48"/>
        <v>109.90300230946882</v>
      </c>
      <c r="AG51" s="681">
        <f t="shared" si="49"/>
        <v>108.12068948107158</v>
      </c>
      <c r="AH51" s="308">
        <v>1630</v>
      </c>
      <c r="AI51" s="299">
        <v>2700</v>
      </c>
      <c r="AJ51" s="665">
        <v>6984</v>
      </c>
      <c r="AK51" s="690">
        <f t="shared" si="50"/>
        <v>428.46625766871165</v>
      </c>
      <c r="AL51" s="681">
        <f t="shared" si="51"/>
        <v>258.66666666666663</v>
      </c>
      <c r="AM51" s="301">
        <v>6642</v>
      </c>
      <c r="AN51" s="781">
        <v>5280</v>
      </c>
      <c r="AO51" s="785">
        <v>8226</v>
      </c>
      <c r="AP51" s="690">
        <f t="shared" si="52"/>
        <v>123.84823848238482</v>
      </c>
      <c r="AQ51" s="681">
        <f t="shared" si="53"/>
        <v>155.79545454545453</v>
      </c>
      <c r="AR51" s="456">
        <v>1484</v>
      </c>
      <c r="AS51" s="474">
        <v>8237</v>
      </c>
      <c r="AT51" s="481">
        <v>0</v>
      </c>
      <c r="AU51" s="499"/>
      <c r="AV51" s="500"/>
      <c r="AW51" s="421">
        <f t="shared" si="36"/>
        <v>163701</v>
      </c>
      <c r="AX51" s="290">
        <f t="shared" si="37"/>
        <v>174216.80421051517</v>
      </c>
      <c r="AY51" s="786">
        <f t="shared" si="38"/>
        <v>187256</v>
      </c>
      <c r="AZ51" s="690">
        <f t="shared" si="54"/>
        <v>114.38903855199418</v>
      </c>
      <c r="BA51" s="681">
        <f t="shared" si="55"/>
        <v>107.48446503112805</v>
      </c>
      <c r="BB51" s="297">
        <f t="shared" si="56"/>
        <v>216658</v>
      </c>
      <c r="BC51" s="448">
        <f t="shared" si="56"/>
        <v>230216.80421051517</v>
      </c>
      <c r="BD51" s="301">
        <f t="shared" si="56"/>
        <v>276126</v>
      </c>
      <c r="BE51" s="813">
        <f t="shared" si="57"/>
        <v>127.44786714545504</v>
      </c>
      <c r="BF51" s="681">
        <f t="shared" si="58"/>
        <v>119.94172230255811</v>
      </c>
    </row>
    <row r="52" spans="1:58" ht="23.25">
      <c r="A52" s="22" t="s">
        <v>19</v>
      </c>
      <c r="B52" s="82" t="s">
        <v>134</v>
      </c>
      <c r="C52" s="45" t="s">
        <v>25</v>
      </c>
      <c r="D52" s="399">
        <v>1562464</v>
      </c>
      <c r="E52" s="650">
        <v>1520000</v>
      </c>
      <c r="F52" s="660">
        <v>1626875</v>
      </c>
      <c r="G52" s="655">
        <f t="shared" si="21"/>
        <v>104.12239898007249</v>
      </c>
      <c r="H52" s="630">
        <f t="shared" si="20"/>
        <v>107.03125</v>
      </c>
      <c r="I52" s="421">
        <v>148828</v>
      </c>
      <c r="J52" s="912">
        <v>147400</v>
      </c>
      <c r="K52" s="660">
        <v>159934</v>
      </c>
      <c r="L52" s="690">
        <f>K52/I52*100</f>
        <v>107.46230548015158</v>
      </c>
      <c r="M52" s="681">
        <f t="shared" si="44"/>
        <v>108.50339213025779</v>
      </c>
      <c r="N52" s="300">
        <v>126185</v>
      </c>
      <c r="O52" s="300">
        <v>134345.60840738981</v>
      </c>
      <c r="P52" s="700">
        <v>155584</v>
      </c>
      <c r="Q52" s="690">
        <f>P52/N52*100</f>
        <v>123.29833181439949</v>
      </c>
      <c r="R52" s="681">
        <f t="shared" si="45"/>
        <v>115.80877249683283</v>
      </c>
      <c r="S52" s="300">
        <v>145183</v>
      </c>
      <c r="T52" s="722">
        <v>145500</v>
      </c>
      <c r="U52" s="719">
        <v>135556</v>
      </c>
      <c r="V52" s="690">
        <f>U52/S52*100</f>
        <v>93.369058360827367</v>
      </c>
      <c r="W52" s="681">
        <f t="shared" si="46"/>
        <v>93.165635738831625</v>
      </c>
      <c r="X52" s="299">
        <v>47926</v>
      </c>
      <c r="Y52" s="739">
        <v>57000</v>
      </c>
      <c r="Z52" s="660">
        <v>52231</v>
      </c>
      <c r="AA52" s="690">
        <f>Z52/X52*100</f>
        <v>108.98259817218212</v>
      </c>
      <c r="AB52" s="681">
        <f t="shared" si="47"/>
        <v>91.63333333333334</v>
      </c>
      <c r="AC52" s="299">
        <v>93730</v>
      </c>
      <c r="AD52" s="757">
        <v>89098</v>
      </c>
      <c r="AE52" s="762">
        <v>104420</v>
      </c>
      <c r="AF52" s="690">
        <f t="shared" si="48"/>
        <v>111.40509975461433</v>
      </c>
      <c r="AG52" s="681">
        <f t="shared" si="49"/>
        <v>117.19679454084266</v>
      </c>
      <c r="AH52" s="299">
        <v>60910</v>
      </c>
      <c r="AI52" s="299">
        <v>62100</v>
      </c>
      <c r="AJ52" s="665">
        <v>63462</v>
      </c>
      <c r="AK52" s="690">
        <f t="shared" si="50"/>
        <v>104.18978821211624</v>
      </c>
      <c r="AL52" s="681">
        <f t="shared" si="51"/>
        <v>102.19323671497584</v>
      </c>
      <c r="AM52" s="301">
        <v>23003</v>
      </c>
      <c r="AN52" s="781">
        <v>25000</v>
      </c>
      <c r="AO52" s="785">
        <v>41429</v>
      </c>
      <c r="AP52" s="690">
        <f t="shared" si="52"/>
        <v>180.10259531365475</v>
      </c>
      <c r="AQ52" s="681">
        <f t="shared" si="53"/>
        <v>165.71600000000001</v>
      </c>
      <c r="AR52" s="456">
        <v>10202</v>
      </c>
      <c r="AS52" s="475">
        <v>11555</v>
      </c>
      <c r="AT52" s="480">
        <v>267</v>
      </c>
      <c r="AU52" s="499"/>
      <c r="AV52" s="500"/>
      <c r="AW52" s="421">
        <f t="shared" si="36"/>
        <v>655967</v>
      </c>
      <c r="AX52" s="290">
        <f t="shared" si="37"/>
        <v>671998.60840738984</v>
      </c>
      <c r="AY52" s="786">
        <f t="shared" si="38"/>
        <v>712883</v>
      </c>
      <c r="AZ52" s="690">
        <f t="shared" si="54"/>
        <v>108.67665599031659</v>
      </c>
      <c r="BA52" s="681">
        <f t="shared" si="55"/>
        <v>106.08399944302036</v>
      </c>
      <c r="BB52" s="297">
        <f t="shared" si="56"/>
        <v>2218431</v>
      </c>
      <c r="BC52" s="448">
        <f t="shared" si="56"/>
        <v>2191998.6084073898</v>
      </c>
      <c r="BD52" s="301">
        <f t="shared" si="56"/>
        <v>2339758</v>
      </c>
      <c r="BE52" s="813">
        <f t="shared" si="57"/>
        <v>105.46904546501558</v>
      </c>
      <c r="BF52" s="681">
        <f t="shared" si="58"/>
        <v>106.74085243603169</v>
      </c>
    </row>
    <row r="53" spans="1:58" ht="12.75" customHeight="1">
      <c r="A53" s="22" t="s">
        <v>20</v>
      </c>
      <c r="B53" s="82" t="s">
        <v>135</v>
      </c>
      <c r="C53" s="45" t="s">
        <v>0</v>
      </c>
      <c r="D53" s="399">
        <v>379489</v>
      </c>
      <c r="E53" s="650">
        <v>374710</v>
      </c>
      <c r="F53" s="660">
        <v>400548</v>
      </c>
      <c r="G53" s="655">
        <f t="shared" si="21"/>
        <v>105.5493044594178</v>
      </c>
      <c r="H53" s="630">
        <f t="shared" si="20"/>
        <v>106.89546582690615</v>
      </c>
      <c r="I53" s="421">
        <v>25699</v>
      </c>
      <c r="J53" s="911">
        <v>23920</v>
      </c>
      <c r="K53" s="660">
        <v>26274</v>
      </c>
      <c r="L53" s="690">
        <f>K53/I53*100</f>
        <v>102.23744114556987</v>
      </c>
      <c r="M53" s="681">
        <f t="shared" si="44"/>
        <v>109.84113712374581</v>
      </c>
      <c r="N53" s="300">
        <v>37342</v>
      </c>
      <c r="O53" s="300">
        <v>43577.751911373212</v>
      </c>
      <c r="P53" s="700">
        <v>52182</v>
      </c>
      <c r="Q53" s="690">
        <f>P53/N53*100</f>
        <v>139.74077446307106</v>
      </c>
      <c r="R53" s="681">
        <f t="shared" si="45"/>
        <v>119.74458917964787</v>
      </c>
      <c r="S53" s="300">
        <v>33983</v>
      </c>
      <c r="T53" s="722">
        <v>33900</v>
      </c>
      <c r="U53" s="719">
        <v>50732</v>
      </c>
      <c r="V53" s="690">
        <f>U53/S53*100</f>
        <v>149.28640790983727</v>
      </c>
      <c r="W53" s="681">
        <f t="shared" si="46"/>
        <v>149.65191740412979</v>
      </c>
      <c r="X53" s="299">
        <v>10769</v>
      </c>
      <c r="Y53" s="739">
        <v>13100</v>
      </c>
      <c r="Z53" s="660">
        <v>15295</v>
      </c>
      <c r="AA53" s="690">
        <f>Z53/X53*100</f>
        <v>142.02804345807408</v>
      </c>
      <c r="AB53" s="681">
        <f t="shared" si="47"/>
        <v>116.7557251908397</v>
      </c>
      <c r="AC53" s="299">
        <v>15474</v>
      </c>
      <c r="AD53" s="757">
        <v>19509</v>
      </c>
      <c r="AE53" s="762">
        <v>20316</v>
      </c>
      <c r="AF53" s="690">
        <f t="shared" si="48"/>
        <v>131.29119813881348</v>
      </c>
      <c r="AG53" s="681">
        <f t="shared" si="49"/>
        <v>104.13655236044903</v>
      </c>
      <c r="AH53" s="299">
        <v>13592</v>
      </c>
      <c r="AI53" s="299">
        <v>11700</v>
      </c>
      <c r="AJ53" s="665">
        <v>21620</v>
      </c>
      <c r="AK53" s="690">
        <f t="shared" si="50"/>
        <v>159.06415538552091</v>
      </c>
      <c r="AL53" s="681">
        <f t="shared" si="51"/>
        <v>184.7863247863248</v>
      </c>
      <c r="AM53" s="301">
        <v>7825</v>
      </c>
      <c r="AN53" s="781">
        <v>7900</v>
      </c>
      <c r="AO53" s="785">
        <v>10033</v>
      </c>
      <c r="AP53" s="690">
        <f t="shared" si="52"/>
        <v>128.21725239616612</v>
      </c>
      <c r="AQ53" s="681">
        <f t="shared" si="53"/>
        <v>127</v>
      </c>
      <c r="AR53" s="456">
        <v>1956</v>
      </c>
      <c r="AS53" s="475">
        <v>2669</v>
      </c>
      <c r="AT53" s="480">
        <v>267</v>
      </c>
      <c r="AU53" s="499"/>
      <c r="AV53" s="500"/>
      <c r="AW53" s="421">
        <f t="shared" si="36"/>
        <v>146640</v>
      </c>
      <c r="AX53" s="290">
        <f t="shared" si="37"/>
        <v>156275.75191137323</v>
      </c>
      <c r="AY53" s="786">
        <f t="shared" si="38"/>
        <v>196719</v>
      </c>
      <c r="AZ53" s="690">
        <f t="shared" si="54"/>
        <v>134.15098199672667</v>
      </c>
      <c r="BA53" s="681">
        <f t="shared" si="55"/>
        <v>125.87941353279352</v>
      </c>
      <c r="BB53" s="297">
        <f t="shared" si="56"/>
        <v>526129</v>
      </c>
      <c r="BC53" s="448">
        <f t="shared" si="56"/>
        <v>530985.75191137323</v>
      </c>
      <c r="BD53" s="301">
        <f t="shared" si="56"/>
        <v>597267</v>
      </c>
      <c r="BE53" s="813">
        <f t="shared" si="57"/>
        <v>113.52101860950452</v>
      </c>
      <c r="BF53" s="681">
        <f t="shared" si="58"/>
        <v>112.48267921503283</v>
      </c>
    </row>
    <row r="54" spans="1:58" ht="12.75" customHeight="1">
      <c r="A54" s="48" t="s">
        <v>109</v>
      </c>
      <c r="B54" s="88" t="s">
        <v>110</v>
      </c>
      <c r="C54" s="45" t="s">
        <v>0</v>
      </c>
      <c r="D54" s="399">
        <v>100024</v>
      </c>
      <c r="E54" s="650">
        <v>103649</v>
      </c>
      <c r="F54" s="660">
        <v>102496</v>
      </c>
      <c r="G54" s="655">
        <f t="shared" si="21"/>
        <v>102.47140686235304</v>
      </c>
      <c r="H54" s="630">
        <f t="shared" si="20"/>
        <v>98.88759177609046</v>
      </c>
      <c r="I54" s="421">
        <v>5534</v>
      </c>
      <c r="J54" s="911">
        <v>4865</v>
      </c>
      <c r="K54" s="660">
        <v>5215</v>
      </c>
      <c r="L54" s="690">
        <f>K54/I54*100</f>
        <v>94.235634260932414</v>
      </c>
      <c r="M54" s="681">
        <f t="shared" si="44"/>
        <v>107.19424460431655</v>
      </c>
      <c r="N54" s="300">
        <v>4518</v>
      </c>
      <c r="O54" s="300">
        <v>5103.1977090044647</v>
      </c>
      <c r="P54" s="700">
        <v>4986</v>
      </c>
      <c r="Q54" s="690">
        <f>P54/N54*100</f>
        <v>110.35856573705178</v>
      </c>
      <c r="R54" s="681">
        <f t="shared" si="45"/>
        <v>97.703445649427366</v>
      </c>
      <c r="S54" s="300">
        <v>5954</v>
      </c>
      <c r="T54" s="722">
        <v>6000</v>
      </c>
      <c r="U54" s="719">
        <v>8500</v>
      </c>
      <c r="V54" s="690">
        <f>U54/S54*100</f>
        <v>142.76116896204232</v>
      </c>
      <c r="W54" s="681">
        <f t="shared" si="46"/>
        <v>141.66666666666669</v>
      </c>
      <c r="X54" s="300">
        <v>3163</v>
      </c>
      <c r="Y54" s="739">
        <v>15</v>
      </c>
      <c r="Z54" s="660">
        <v>0</v>
      </c>
      <c r="AA54" s="690">
        <f>Z54/X54*100</f>
        <v>0</v>
      </c>
      <c r="AB54" s="681">
        <f t="shared" si="47"/>
        <v>0</v>
      </c>
      <c r="AC54" s="298">
        <v>11663</v>
      </c>
      <c r="AD54" s="757">
        <v>9544</v>
      </c>
      <c r="AE54" s="762">
        <v>13916</v>
      </c>
      <c r="AF54" s="689">
        <f t="shared" si="48"/>
        <v>119.31749978564692</v>
      </c>
      <c r="AG54" s="681">
        <f t="shared" si="49"/>
        <v>145.80888516345348</v>
      </c>
      <c r="AH54" s="308">
        <v>3152</v>
      </c>
      <c r="AI54" s="299">
        <v>3000</v>
      </c>
      <c r="AJ54" s="665">
        <v>5730</v>
      </c>
      <c r="AK54" s="690">
        <f t="shared" si="50"/>
        <v>181.78934010152284</v>
      </c>
      <c r="AL54" s="681">
        <f t="shared" si="51"/>
        <v>191</v>
      </c>
      <c r="AM54" s="301">
        <v>1524</v>
      </c>
      <c r="AN54" s="781">
        <v>1200</v>
      </c>
      <c r="AO54" s="785">
        <v>1301</v>
      </c>
      <c r="AP54" s="689">
        <f t="shared" si="52"/>
        <v>85.367454068241472</v>
      </c>
      <c r="AQ54" s="681">
        <f t="shared" si="53"/>
        <v>108.41666666666667</v>
      </c>
      <c r="AR54" s="456">
        <v>64</v>
      </c>
      <c r="AS54" s="475">
        <v>450</v>
      </c>
      <c r="AT54" s="480">
        <f>16576-10007</f>
        <v>6569</v>
      </c>
      <c r="AU54" s="499"/>
      <c r="AV54" s="500"/>
      <c r="AW54" s="421">
        <f t="shared" si="36"/>
        <v>35572</v>
      </c>
      <c r="AX54" s="290">
        <f t="shared" si="37"/>
        <v>30177.197709004464</v>
      </c>
      <c r="AY54" s="786">
        <f t="shared" si="38"/>
        <v>46217</v>
      </c>
      <c r="AZ54" s="689">
        <f t="shared" si="54"/>
        <v>129.92522208478579</v>
      </c>
      <c r="BA54" s="680">
        <f t="shared" si="55"/>
        <v>153.15206019348005</v>
      </c>
      <c r="BB54" s="297">
        <f t="shared" si="56"/>
        <v>135596</v>
      </c>
      <c r="BC54" s="448">
        <f t="shared" si="56"/>
        <v>133826.19770900445</v>
      </c>
      <c r="BD54" s="301">
        <f t="shared" si="56"/>
        <v>148713</v>
      </c>
      <c r="BE54" s="813">
        <f t="shared" si="57"/>
        <v>109.67358919142158</v>
      </c>
      <c r="BF54" s="681">
        <f t="shared" si="58"/>
        <v>111.12398210951628</v>
      </c>
    </row>
    <row r="55" spans="1:58" s="20" customFormat="1">
      <c r="A55" s="19" t="s">
        <v>29</v>
      </c>
      <c r="B55" s="23" t="s">
        <v>30</v>
      </c>
      <c r="C55" s="45" t="s">
        <v>0</v>
      </c>
      <c r="D55" s="638">
        <v>1866724</v>
      </c>
      <c r="E55" s="649">
        <f>E57+E58</f>
        <v>1893645</v>
      </c>
      <c r="F55" s="665">
        <f>F57+F58</f>
        <v>1717797</v>
      </c>
      <c r="G55" s="655">
        <f t="shared" si="21"/>
        <v>92.022012895318213</v>
      </c>
      <c r="H55" s="629">
        <f t="shared" si="20"/>
        <v>90.713782150297433</v>
      </c>
      <c r="I55" s="422">
        <f>SUM(I57:I58)</f>
        <v>206490</v>
      </c>
      <c r="J55" s="911">
        <v>181952</v>
      </c>
      <c r="K55" s="665">
        <v>201835</v>
      </c>
      <c r="L55" s="689">
        <f>K55/I55*100</f>
        <v>97.745653542544432</v>
      </c>
      <c r="M55" s="680">
        <f t="shared" si="44"/>
        <v>110.92760728104116</v>
      </c>
      <c r="N55" s="403">
        <f>SUM(N57:N58)</f>
        <v>200183</v>
      </c>
      <c r="O55" s="403">
        <v>142719.98066082096</v>
      </c>
      <c r="P55" s="700">
        <v>207881</v>
      </c>
      <c r="Q55" s="690">
        <f>P55/N55*100</f>
        <v>103.84548138453316</v>
      </c>
      <c r="R55" s="680">
        <f t="shared" si="45"/>
        <v>145.6565500061526</v>
      </c>
      <c r="S55" s="403">
        <f>SUM(S57:S58)</f>
        <v>235054</v>
      </c>
      <c r="T55" s="432">
        <f>+T57+T58</f>
        <v>251000</v>
      </c>
      <c r="U55" s="719">
        <f>SUM(U57:U58)</f>
        <v>190005</v>
      </c>
      <c r="V55" s="689">
        <f>U55/S55*100</f>
        <v>80.834616726369262</v>
      </c>
      <c r="W55" s="680">
        <f t="shared" si="46"/>
        <v>75.699203187251001</v>
      </c>
      <c r="X55" s="406">
        <f>SUM(X57:X58)</f>
        <v>39944</v>
      </c>
      <c r="Y55" s="738">
        <v>41092</v>
      </c>
      <c r="Z55" s="665">
        <v>37361</v>
      </c>
      <c r="AA55" s="689">
        <f>Z55/X55*100</f>
        <v>93.533446825555771</v>
      </c>
      <c r="AB55" s="680">
        <f t="shared" si="47"/>
        <v>90.92037379538597</v>
      </c>
      <c r="AC55" s="69">
        <v>432935</v>
      </c>
      <c r="AD55" s="763">
        <v>415000</v>
      </c>
      <c r="AE55" s="762">
        <v>412977</v>
      </c>
      <c r="AF55" s="689">
        <f t="shared" si="48"/>
        <v>95.390070102902285</v>
      </c>
      <c r="AG55" s="680">
        <f t="shared" si="49"/>
        <v>99.512530120481927</v>
      </c>
      <c r="AH55" s="403">
        <f>SUM(AH57:AH58)</f>
        <v>108454</v>
      </c>
      <c r="AI55" s="467">
        <f>SUM(AI57:AI58)</f>
        <v>103000</v>
      </c>
      <c r="AJ55" s="665">
        <f>SUM(AJ57:AJ58)</f>
        <v>108001</v>
      </c>
      <c r="AK55" s="689">
        <f t="shared" si="50"/>
        <v>99.582311394692681</v>
      </c>
      <c r="AL55" s="680">
        <f t="shared" si="51"/>
        <v>104.85533980582524</v>
      </c>
      <c r="AM55" s="74">
        <f>SUM(AM57:AM58)</f>
        <v>109504</v>
      </c>
      <c r="AN55" s="779">
        <v>86650</v>
      </c>
      <c r="AO55" s="785">
        <f>SUM(AO57:AO58)</f>
        <v>108508</v>
      </c>
      <c r="AP55" s="689">
        <f t="shared" si="52"/>
        <v>99.090444184687314</v>
      </c>
      <c r="AQ55" s="680">
        <f t="shared" si="53"/>
        <v>125.22562031159839</v>
      </c>
      <c r="AR55" s="464">
        <f>+AR57+AR58</f>
        <v>2554</v>
      </c>
      <c r="AS55" s="476">
        <f>+AS57+AS58</f>
        <v>11211</v>
      </c>
      <c r="AT55" s="480"/>
      <c r="AU55" s="501"/>
      <c r="AV55" s="502"/>
      <c r="AW55" s="421">
        <f t="shared" si="36"/>
        <v>1335118</v>
      </c>
      <c r="AX55" s="290">
        <f t="shared" si="37"/>
        <v>1232624.9806608208</v>
      </c>
      <c r="AY55" s="786">
        <f t="shared" si="38"/>
        <v>1266568</v>
      </c>
      <c r="AZ55" s="689">
        <f t="shared" si="54"/>
        <v>94.865622364465167</v>
      </c>
      <c r="BA55" s="680">
        <f t="shared" si="55"/>
        <v>102.75371827374309</v>
      </c>
      <c r="BB55" s="76">
        <f t="shared" si="56"/>
        <v>3201842</v>
      </c>
      <c r="BC55" s="73">
        <f t="shared" si="56"/>
        <v>3126269.9806608208</v>
      </c>
      <c r="BD55" s="74">
        <f t="shared" si="56"/>
        <v>2984365</v>
      </c>
      <c r="BE55" s="679">
        <f t="shared" si="57"/>
        <v>93.207753536870342</v>
      </c>
      <c r="BF55" s="680">
        <f t="shared" si="58"/>
        <v>95.460885286982617</v>
      </c>
    </row>
    <row r="56" spans="1:58" s="20" customFormat="1" ht="10.5" customHeight="1">
      <c r="A56" s="19"/>
      <c r="B56" s="89" t="s">
        <v>2</v>
      </c>
      <c r="C56" s="45"/>
      <c r="D56" s="639"/>
      <c r="E56" s="649"/>
      <c r="F56" s="666"/>
      <c r="G56" s="655"/>
      <c r="H56" s="629"/>
      <c r="I56" s="423"/>
      <c r="J56" s="911"/>
      <c r="K56" s="665"/>
      <c r="L56" s="689"/>
      <c r="M56" s="680"/>
      <c r="N56" s="403"/>
      <c r="O56" s="300"/>
      <c r="P56" s="700"/>
      <c r="Q56" s="690"/>
      <c r="R56" s="680"/>
      <c r="S56" s="403"/>
      <c r="T56" s="432"/>
      <c r="U56" s="719"/>
      <c r="V56" s="689"/>
      <c r="W56" s="680"/>
      <c r="X56" s="403"/>
      <c r="Y56" s="738"/>
      <c r="Z56" s="666"/>
      <c r="AA56" s="689"/>
      <c r="AB56" s="680"/>
      <c r="AC56" s="397"/>
      <c r="AD56" s="759"/>
      <c r="AE56" s="762"/>
      <c r="AF56" s="689"/>
      <c r="AG56" s="680"/>
      <c r="AH56" s="411"/>
      <c r="AI56" s="820"/>
      <c r="AJ56" s="665"/>
      <c r="AK56" s="689"/>
      <c r="AL56" s="680"/>
      <c r="AM56" s="74"/>
      <c r="AN56" s="780"/>
      <c r="AO56" s="785"/>
      <c r="AP56" s="689"/>
      <c r="AQ56" s="680"/>
      <c r="AR56" s="464"/>
      <c r="AS56" s="476"/>
      <c r="AT56" s="481"/>
      <c r="AU56" s="501"/>
      <c r="AV56" s="502"/>
      <c r="AW56" s="421"/>
      <c r="AX56" s="290"/>
      <c r="AY56" s="786"/>
      <c r="AZ56" s="689"/>
      <c r="BA56" s="680"/>
      <c r="BB56" s="76"/>
      <c r="BC56" s="73"/>
      <c r="BD56" s="74"/>
      <c r="BE56" s="679"/>
      <c r="BF56" s="680"/>
    </row>
    <row r="57" spans="1:58" s="20" customFormat="1">
      <c r="A57" s="46" t="s">
        <v>111</v>
      </c>
      <c r="B57" s="90" t="s">
        <v>112</v>
      </c>
      <c r="C57" s="45" t="s">
        <v>0</v>
      </c>
      <c r="D57" s="640">
        <v>1717386</v>
      </c>
      <c r="E57" s="650">
        <v>1788000</v>
      </c>
      <c r="F57" s="665">
        <v>1598067</v>
      </c>
      <c r="G57" s="655">
        <f t="shared" si="21"/>
        <v>93.05228993365499</v>
      </c>
      <c r="H57" s="630">
        <f t="shared" si="20"/>
        <v>89.377348993288592</v>
      </c>
      <c r="I57" s="424">
        <v>196935</v>
      </c>
      <c r="J57" s="911">
        <v>173592</v>
      </c>
      <c r="K57" s="665">
        <v>192757</v>
      </c>
      <c r="L57" s="690">
        <f t="shared" ref="L57:L62" si="59">K57/I57*100</f>
        <v>97.87848782593241</v>
      </c>
      <c r="M57" s="681">
        <f t="shared" ref="M57:M62" si="60">K57/J57*100</f>
        <v>111.04025531130466</v>
      </c>
      <c r="N57" s="300">
        <v>190275</v>
      </c>
      <c r="O57" s="300">
        <v>135023.82917260597</v>
      </c>
      <c r="P57" s="700">
        <v>193912</v>
      </c>
      <c r="Q57" s="690">
        <f t="shared" ref="Q57:Q62" si="61">P57/N57*100</f>
        <v>101.91144396268558</v>
      </c>
      <c r="R57" s="681">
        <f t="shared" ref="R57:R62" si="62">P57/O57*100</f>
        <v>143.61316901486708</v>
      </c>
      <c r="S57" s="300">
        <v>223448</v>
      </c>
      <c r="T57" s="722">
        <v>238500</v>
      </c>
      <c r="U57" s="720">
        <v>171128</v>
      </c>
      <c r="V57" s="690">
        <f t="shared" ref="V57:V62" si="63">U57/S57*100</f>
        <v>76.585156277970711</v>
      </c>
      <c r="W57" s="681">
        <f t="shared" ref="W57:W62" si="64">U57/T57*100</f>
        <v>71.751781970649901</v>
      </c>
      <c r="X57" s="300">
        <v>38346</v>
      </c>
      <c r="Y57" s="739">
        <v>39352</v>
      </c>
      <c r="Z57" s="751">
        <v>34992</v>
      </c>
      <c r="AA57" s="690">
        <f t="shared" ref="AA57:AA62" si="65">Z57/X57*100</f>
        <v>91.253324988264751</v>
      </c>
      <c r="AB57" s="681">
        <f t="shared" ref="AB57:AB62" si="66">Z57/Y57*100</f>
        <v>88.920512299247818</v>
      </c>
      <c r="AC57" s="298">
        <v>409985</v>
      </c>
      <c r="AD57" s="758">
        <v>394250</v>
      </c>
      <c r="AE57" s="762">
        <v>384336</v>
      </c>
      <c r="AF57" s="690">
        <f t="shared" ref="AF57:AF62" si="67">AE57/AC57*100</f>
        <v>93.743917460394883</v>
      </c>
      <c r="AG57" s="681">
        <f t="shared" ref="AG57:AG62" si="68">AE57/AD57*100</f>
        <v>97.485351934052005</v>
      </c>
      <c r="AH57" s="309">
        <v>99545</v>
      </c>
      <c r="AI57" s="300">
        <v>98900</v>
      </c>
      <c r="AJ57" s="665">
        <v>98113</v>
      </c>
      <c r="AK57" s="690">
        <f t="shared" ref="AK57:AK62" si="69">AJ57/AH57*100</f>
        <v>98.561454618514247</v>
      </c>
      <c r="AL57" s="681">
        <f t="shared" ref="AL57:AL62" si="70">AJ57/AI57*100</f>
        <v>99.20424671385237</v>
      </c>
      <c r="AM57" s="301">
        <v>103402</v>
      </c>
      <c r="AN57" s="781">
        <v>82000</v>
      </c>
      <c r="AO57" s="785">
        <v>102810</v>
      </c>
      <c r="AP57" s="689">
        <f t="shared" ref="AP57:AP62" si="71">AO57/AM57*100</f>
        <v>99.427477224811895</v>
      </c>
      <c r="AQ57" s="681">
        <f t="shared" ref="AQ57:AQ62" si="72">AO57/AN57*100</f>
        <v>125.37804878048779</v>
      </c>
      <c r="AR57" s="465">
        <v>2537</v>
      </c>
      <c r="AS57" s="476">
        <v>10721</v>
      </c>
      <c r="AT57" s="481">
        <v>0</v>
      </c>
      <c r="AU57" s="499"/>
      <c r="AV57" s="500"/>
      <c r="AW57" s="421">
        <f t="shared" si="36"/>
        <v>1264473</v>
      </c>
      <c r="AX57" s="290">
        <f t="shared" si="37"/>
        <v>1172338.8291726061</v>
      </c>
      <c r="AY57" s="786">
        <f t="shared" si="38"/>
        <v>1178048</v>
      </c>
      <c r="AZ57" s="689">
        <f t="shared" ref="AZ57:AZ62" si="73">AY57/AW57*100</f>
        <v>93.16513678030293</v>
      </c>
      <c r="BA57" s="680">
        <f t="shared" ref="BA57:BA62" si="74">AY57/AX57*100</f>
        <v>100.48698982626236</v>
      </c>
      <c r="BB57" s="297">
        <f t="shared" ref="BB57:BD62" si="75">SUM(AW57,D57)</f>
        <v>2981859</v>
      </c>
      <c r="BC57" s="448">
        <f t="shared" si="75"/>
        <v>2960338.8291726061</v>
      </c>
      <c r="BD57" s="301">
        <f t="shared" si="75"/>
        <v>2776115</v>
      </c>
      <c r="BE57" s="679">
        <f t="shared" ref="BE57:BE62" si="76">BD57/BB57*100</f>
        <v>93.100143232795389</v>
      </c>
      <c r="BF57" s="680">
        <f t="shared" ref="BF57:BF62" si="77">BD57/BC57*100</f>
        <v>93.776934337475979</v>
      </c>
    </row>
    <row r="58" spans="1:58" s="20" customFormat="1">
      <c r="A58" s="46" t="s">
        <v>113</v>
      </c>
      <c r="B58" s="90" t="s">
        <v>114</v>
      </c>
      <c r="C58" s="45" t="s">
        <v>0</v>
      </c>
      <c r="D58" s="640">
        <v>149338</v>
      </c>
      <c r="E58" s="650">
        <v>105645</v>
      </c>
      <c r="F58" s="665">
        <v>119730</v>
      </c>
      <c r="G58" s="655">
        <f t="shared" si="21"/>
        <v>80.173833853406364</v>
      </c>
      <c r="H58" s="630">
        <f t="shared" si="20"/>
        <v>113.3323867670027</v>
      </c>
      <c r="I58" s="424">
        <v>9555</v>
      </c>
      <c r="J58" s="911">
        <v>8360</v>
      </c>
      <c r="K58" s="665">
        <v>9078</v>
      </c>
      <c r="L58" s="690">
        <f t="shared" si="59"/>
        <v>95.007849293563581</v>
      </c>
      <c r="M58" s="681">
        <f t="shared" si="60"/>
        <v>108.58851674641147</v>
      </c>
      <c r="N58" s="300">
        <v>9908</v>
      </c>
      <c r="O58" s="300">
        <v>7696.1514882149986</v>
      </c>
      <c r="P58" s="700">
        <v>13969</v>
      </c>
      <c r="Q58" s="690">
        <f t="shared" si="61"/>
        <v>140.98708114654826</v>
      </c>
      <c r="R58" s="681">
        <f t="shared" si="62"/>
        <v>181.50630248625589</v>
      </c>
      <c r="S58" s="300">
        <v>11606</v>
      </c>
      <c r="T58" s="722">
        <v>12500</v>
      </c>
      <c r="U58" s="720">
        <v>18877</v>
      </c>
      <c r="V58" s="690">
        <f t="shared" si="63"/>
        <v>162.64863001895571</v>
      </c>
      <c r="W58" s="681">
        <f t="shared" si="64"/>
        <v>151.01599999999999</v>
      </c>
      <c r="X58" s="300">
        <v>1598</v>
      </c>
      <c r="Y58" s="739">
        <v>1740</v>
      </c>
      <c r="Z58" s="751">
        <v>2369</v>
      </c>
      <c r="AA58" s="690">
        <f t="shared" si="65"/>
        <v>148.24780976220276</v>
      </c>
      <c r="AB58" s="681">
        <f t="shared" si="66"/>
        <v>136.14942528735631</v>
      </c>
      <c r="AC58" s="298">
        <v>22950</v>
      </c>
      <c r="AD58" s="758">
        <v>20750</v>
      </c>
      <c r="AE58" s="762">
        <v>28641</v>
      </c>
      <c r="AF58" s="690">
        <f t="shared" si="67"/>
        <v>124.79738562091502</v>
      </c>
      <c r="AG58" s="681">
        <f t="shared" si="68"/>
        <v>138.0289156626506</v>
      </c>
      <c r="AH58" s="309">
        <v>8909</v>
      </c>
      <c r="AI58" s="300">
        <v>4100</v>
      </c>
      <c r="AJ58" s="665">
        <v>9888</v>
      </c>
      <c r="AK58" s="690">
        <f t="shared" si="69"/>
        <v>110.98888764171062</v>
      </c>
      <c r="AL58" s="681">
        <f t="shared" si="70"/>
        <v>241.17073170731706</v>
      </c>
      <c r="AM58" s="301">
        <v>6102</v>
      </c>
      <c r="AN58" s="781">
        <v>4650</v>
      </c>
      <c r="AO58" s="785">
        <v>5698</v>
      </c>
      <c r="AP58" s="689">
        <f t="shared" si="71"/>
        <v>93.379219927892493</v>
      </c>
      <c r="AQ58" s="681">
        <f t="shared" si="72"/>
        <v>122.53763440860214</v>
      </c>
      <c r="AR58" s="465">
        <v>17</v>
      </c>
      <c r="AS58" s="476">
        <v>490</v>
      </c>
      <c r="AT58" s="480">
        <v>20</v>
      </c>
      <c r="AU58" s="499"/>
      <c r="AV58" s="500"/>
      <c r="AW58" s="421">
        <f t="shared" si="36"/>
        <v>70645</v>
      </c>
      <c r="AX58" s="290">
        <f t="shared" si="37"/>
        <v>60286.151488215</v>
      </c>
      <c r="AY58" s="786">
        <f t="shared" si="38"/>
        <v>88540</v>
      </c>
      <c r="AZ58" s="689">
        <f t="shared" si="73"/>
        <v>125.33087975086701</v>
      </c>
      <c r="BA58" s="680">
        <f t="shared" si="74"/>
        <v>146.86623347869235</v>
      </c>
      <c r="BB58" s="297">
        <f t="shared" si="75"/>
        <v>219983</v>
      </c>
      <c r="BC58" s="448">
        <f t="shared" si="75"/>
        <v>165931.15148821499</v>
      </c>
      <c r="BD58" s="301">
        <f t="shared" si="75"/>
        <v>208270</v>
      </c>
      <c r="BE58" s="679">
        <f t="shared" si="76"/>
        <v>94.675497652091295</v>
      </c>
      <c r="BF58" s="680">
        <f t="shared" si="77"/>
        <v>125.5159131555789</v>
      </c>
    </row>
    <row r="59" spans="1:58" ht="13.5" customHeight="1">
      <c r="A59" s="19" t="s">
        <v>4</v>
      </c>
      <c r="B59" s="23" t="s">
        <v>31</v>
      </c>
      <c r="C59" s="45" t="s">
        <v>0</v>
      </c>
      <c r="D59" s="78">
        <v>17603</v>
      </c>
      <c r="E59" s="649">
        <v>13950</v>
      </c>
      <c r="F59" s="660">
        <v>11381</v>
      </c>
      <c r="G59" s="655">
        <f t="shared" si="21"/>
        <v>64.653752201329311</v>
      </c>
      <c r="H59" s="629">
        <f t="shared" si="20"/>
        <v>81.584229390681003</v>
      </c>
      <c r="I59" s="425">
        <v>2069</v>
      </c>
      <c r="J59" s="911">
        <v>3058</v>
      </c>
      <c r="K59" s="665">
        <v>1270</v>
      </c>
      <c r="L59" s="689">
        <f t="shared" si="59"/>
        <v>61.382310294828422</v>
      </c>
      <c r="M59" s="680">
        <f t="shared" si="60"/>
        <v>41.53041203400916</v>
      </c>
      <c r="N59" s="403">
        <v>1589</v>
      </c>
      <c r="O59" s="403">
        <v>745.42251786714326</v>
      </c>
      <c r="P59" s="700">
        <v>682</v>
      </c>
      <c r="Q59" s="689">
        <f t="shared" si="61"/>
        <v>42.920075519194462</v>
      </c>
      <c r="R59" s="680">
        <f t="shared" si="62"/>
        <v>91.491735714046797</v>
      </c>
      <c r="S59" s="403">
        <v>5095</v>
      </c>
      <c r="T59" s="432">
        <v>4950</v>
      </c>
      <c r="U59" s="719">
        <v>2860</v>
      </c>
      <c r="V59" s="689">
        <f t="shared" si="63"/>
        <v>56.133464180569185</v>
      </c>
      <c r="W59" s="680">
        <f t="shared" si="64"/>
        <v>57.777777777777771</v>
      </c>
      <c r="X59" s="403">
        <v>225</v>
      </c>
      <c r="Y59" s="738">
        <v>153</v>
      </c>
      <c r="Z59" s="660">
        <v>228</v>
      </c>
      <c r="AA59" s="689">
        <f t="shared" si="65"/>
        <v>101.33333333333334</v>
      </c>
      <c r="AB59" s="680">
        <f t="shared" si="66"/>
        <v>149.01960784313727</v>
      </c>
      <c r="AC59" s="69">
        <v>4382</v>
      </c>
      <c r="AD59" s="764">
        <v>4658</v>
      </c>
      <c r="AE59" s="762">
        <v>2956</v>
      </c>
      <c r="AF59" s="689">
        <f t="shared" si="67"/>
        <v>67.457781834778643</v>
      </c>
      <c r="AG59" s="680">
        <f t="shared" si="68"/>
        <v>63.460712752254189</v>
      </c>
      <c r="AH59" s="406">
        <v>9695</v>
      </c>
      <c r="AI59" s="648">
        <v>9300</v>
      </c>
      <c r="AJ59" s="665">
        <v>7418</v>
      </c>
      <c r="AK59" s="689">
        <f t="shared" si="69"/>
        <v>76.513666838576583</v>
      </c>
      <c r="AL59" s="680">
        <f t="shared" si="70"/>
        <v>79.763440860215056</v>
      </c>
      <c r="AM59" s="74">
        <v>2509</v>
      </c>
      <c r="AN59" s="779">
        <v>2020</v>
      </c>
      <c r="AO59" s="785">
        <v>1561</v>
      </c>
      <c r="AP59" s="689">
        <f t="shared" si="71"/>
        <v>62.216022319649269</v>
      </c>
      <c r="AQ59" s="680">
        <f t="shared" si="72"/>
        <v>77.277227722772281</v>
      </c>
      <c r="AR59" s="453">
        <v>501</v>
      </c>
      <c r="AS59" s="475">
        <v>406</v>
      </c>
      <c r="AT59" s="481">
        <v>0</v>
      </c>
      <c r="AU59" s="501"/>
      <c r="AV59" s="502"/>
      <c r="AW59" s="421">
        <f t="shared" si="36"/>
        <v>26065</v>
      </c>
      <c r="AX59" s="290">
        <f t="shared" si="37"/>
        <v>25290.422517867144</v>
      </c>
      <c r="AY59" s="786">
        <f t="shared" si="38"/>
        <v>16975</v>
      </c>
      <c r="AZ59" s="689">
        <f t="shared" si="73"/>
        <v>65.125647419911758</v>
      </c>
      <c r="BA59" s="680">
        <f t="shared" si="74"/>
        <v>67.120270481869269</v>
      </c>
      <c r="BB59" s="76">
        <f t="shared" si="75"/>
        <v>43668</v>
      </c>
      <c r="BC59" s="73">
        <f t="shared" si="75"/>
        <v>39240.422517867148</v>
      </c>
      <c r="BD59" s="74">
        <f t="shared" si="75"/>
        <v>28356</v>
      </c>
      <c r="BE59" s="679">
        <f t="shared" si="76"/>
        <v>64.935421819181087</v>
      </c>
      <c r="BF59" s="680">
        <f t="shared" si="77"/>
        <v>72.26221885630514</v>
      </c>
    </row>
    <row r="60" spans="1:58" s="20" customFormat="1" ht="22.5" customHeight="1">
      <c r="A60" s="19" t="s">
        <v>32</v>
      </c>
      <c r="B60" s="23" t="s">
        <v>136</v>
      </c>
      <c r="C60" s="45" t="s">
        <v>0</v>
      </c>
      <c r="D60" s="641">
        <v>1066187</v>
      </c>
      <c r="E60" s="649">
        <v>1086000</v>
      </c>
      <c r="F60" s="665">
        <v>1036125</v>
      </c>
      <c r="G60" s="655">
        <f t="shared" si="21"/>
        <v>97.180419569925348</v>
      </c>
      <c r="H60" s="629">
        <f t="shared" si="20"/>
        <v>95.407458563535911</v>
      </c>
      <c r="I60" s="425">
        <v>66888</v>
      </c>
      <c r="J60" s="912">
        <v>66700</v>
      </c>
      <c r="K60" s="665">
        <v>62580</v>
      </c>
      <c r="L60" s="689">
        <f t="shared" si="59"/>
        <v>93.559382848941524</v>
      </c>
      <c r="M60" s="680">
        <f t="shared" si="60"/>
        <v>93.823088455772123</v>
      </c>
      <c r="N60" s="404">
        <v>82693</v>
      </c>
      <c r="O60" s="403">
        <v>88852.089608904513</v>
      </c>
      <c r="P60" s="700">
        <v>91824</v>
      </c>
      <c r="Q60" s="689">
        <f t="shared" si="61"/>
        <v>111.04204708983832</v>
      </c>
      <c r="R60" s="680">
        <f t="shared" si="62"/>
        <v>103.3447839034251</v>
      </c>
      <c r="S60" s="404">
        <v>33486</v>
      </c>
      <c r="T60" s="723">
        <v>33000</v>
      </c>
      <c r="U60" s="719">
        <v>32874</v>
      </c>
      <c r="V60" s="689">
        <f t="shared" si="63"/>
        <v>98.172370542913455</v>
      </c>
      <c r="W60" s="680">
        <f t="shared" si="64"/>
        <v>99.61818181818181</v>
      </c>
      <c r="X60" s="404">
        <v>19314</v>
      </c>
      <c r="Y60" s="738">
        <v>19700</v>
      </c>
      <c r="Z60" s="665">
        <v>18092</v>
      </c>
      <c r="AA60" s="689">
        <f t="shared" si="65"/>
        <v>93.672983328155752</v>
      </c>
      <c r="AB60" s="680">
        <f t="shared" si="66"/>
        <v>91.837563451776646</v>
      </c>
      <c r="AC60" s="69">
        <v>104054</v>
      </c>
      <c r="AD60" s="764">
        <v>110870</v>
      </c>
      <c r="AE60" s="762">
        <v>99876</v>
      </c>
      <c r="AF60" s="689">
        <f t="shared" si="67"/>
        <v>95.984777134949155</v>
      </c>
      <c r="AG60" s="680">
        <f t="shared" si="68"/>
        <v>90.083882023992061</v>
      </c>
      <c r="AH60" s="404">
        <v>47581</v>
      </c>
      <c r="AI60" s="467">
        <v>47400</v>
      </c>
      <c r="AJ60" s="665">
        <v>39686</v>
      </c>
      <c r="AK60" s="689">
        <f t="shared" si="69"/>
        <v>83.407242386666951</v>
      </c>
      <c r="AL60" s="680">
        <f t="shared" si="70"/>
        <v>83.725738396624479</v>
      </c>
      <c r="AM60" s="398">
        <v>31537</v>
      </c>
      <c r="AN60" s="779">
        <v>34800</v>
      </c>
      <c r="AO60" s="785">
        <v>31241</v>
      </c>
      <c r="AP60" s="689">
        <f t="shared" si="71"/>
        <v>99.061419919459681</v>
      </c>
      <c r="AQ60" s="680">
        <f t="shared" si="72"/>
        <v>89.772988505747136</v>
      </c>
      <c r="AR60" s="466">
        <v>6032</v>
      </c>
      <c r="AS60" s="476">
        <v>7141</v>
      </c>
      <c r="AT60" s="482">
        <v>897</v>
      </c>
      <c r="AU60" s="501"/>
      <c r="AV60" s="502"/>
      <c r="AW60" s="421">
        <f t="shared" si="36"/>
        <v>391585</v>
      </c>
      <c r="AX60" s="290">
        <f t="shared" si="37"/>
        <v>408463.0896089045</v>
      </c>
      <c r="AY60" s="786">
        <f t="shared" si="38"/>
        <v>377070</v>
      </c>
      <c r="AZ60" s="689">
        <f t="shared" si="73"/>
        <v>96.293269660482395</v>
      </c>
      <c r="BA60" s="680">
        <f t="shared" si="74"/>
        <v>92.31433869851918</v>
      </c>
      <c r="BB60" s="76">
        <f t="shared" si="75"/>
        <v>1457772</v>
      </c>
      <c r="BC60" s="73">
        <f t="shared" si="75"/>
        <v>1494463.0896089044</v>
      </c>
      <c r="BD60" s="74">
        <f t="shared" si="75"/>
        <v>1413195</v>
      </c>
      <c r="BE60" s="679">
        <f t="shared" si="76"/>
        <v>96.942114404721721</v>
      </c>
      <c r="BF60" s="680">
        <f t="shared" si="77"/>
        <v>94.562054414460519</v>
      </c>
    </row>
    <row r="61" spans="1:58" s="20" customFormat="1" ht="22.5" customHeight="1">
      <c r="A61" s="19" t="s">
        <v>33</v>
      </c>
      <c r="B61" s="23" t="s">
        <v>137</v>
      </c>
      <c r="C61" s="45" t="s">
        <v>0</v>
      </c>
      <c r="D61" s="641">
        <v>1186450</v>
      </c>
      <c r="E61" s="649">
        <v>1226000</v>
      </c>
      <c r="F61" s="665">
        <v>1245445</v>
      </c>
      <c r="G61" s="655">
        <f t="shared" si="21"/>
        <v>104.97239664545492</v>
      </c>
      <c r="H61" s="629">
        <f t="shared" si="20"/>
        <v>101.58605220228385</v>
      </c>
      <c r="I61" s="425">
        <v>81659</v>
      </c>
      <c r="J61" s="912">
        <v>79310</v>
      </c>
      <c r="K61" s="665">
        <v>85981</v>
      </c>
      <c r="L61" s="689">
        <f t="shared" si="59"/>
        <v>105.29274176759451</v>
      </c>
      <c r="M61" s="680">
        <f t="shared" si="60"/>
        <v>108.41129744042365</v>
      </c>
      <c r="N61" s="404">
        <v>96573</v>
      </c>
      <c r="O61" s="403">
        <v>104226.81674233348</v>
      </c>
      <c r="P61" s="700">
        <v>99339</v>
      </c>
      <c r="Q61" s="689">
        <f t="shared" si="61"/>
        <v>102.86415457736635</v>
      </c>
      <c r="R61" s="680">
        <f t="shared" si="62"/>
        <v>95.31040389114348</v>
      </c>
      <c r="S61" s="404">
        <v>78784</v>
      </c>
      <c r="T61" s="723">
        <v>80000</v>
      </c>
      <c r="U61" s="719">
        <v>81207</v>
      </c>
      <c r="V61" s="689">
        <f t="shared" si="63"/>
        <v>103.07549756295695</v>
      </c>
      <c r="W61" s="680">
        <f t="shared" si="64"/>
        <v>101.50874999999999</v>
      </c>
      <c r="X61" s="404">
        <v>19990</v>
      </c>
      <c r="Y61" s="738">
        <v>21000</v>
      </c>
      <c r="Z61" s="665">
        <v>21255</v>
      </c>
      <c r="AA61" s="689">
        <f t="shared" si="65"/>
        <v>106.32816408204103</v>
      </c>
      <c r="AB61" s="680">
        <f t="shared" si="66"/>
        <v>101.21428571428572</v>
      </c>
      <c r="AC61" s="69">
        <v>134647</v>
      </c>
      <c r="AD61" s="763">
        <v>145015</v>
      </c>
      <c r="AE61" s="762">
        <v>145484</v>
      </c>
      <c r="AF61" s="689">
        <f t="shared" si="67"/>
        <v>108.04845262055598</v>
      </c>
      <c r="AG61" s="680">
        <f t="shared" si="68"/>
        <v>100.32341481915662</v>
      </c>
      <c r="AH61" s="404">
        <v>50789</v>
      </c>
      <c r="AI61" s="467">
        <v>53500</v>
      </c>
      <c r="AJ61" s="665">
        <v>53880</v>
      </c>
      <c r="AK61" s="689">
        <f t="shared" si="69"/>
        <v>106.0859634960326</v>
      </c>
      <c r="AL61" s="680">
        <f t="shared" si="70"/>
        <v>100.71028037383178</v>
      </c>
      <c r="AM61" s="398">
        <v>44265</v>
      </c>
      <c r="AN61" s="779">
        <v>45500</v>
      </c>
      <c r="AO61" s="785">
        <v>52495</v>
      </c>
      <c r="AP61" s="689">
        <f t="shared" si="71"/>
        <v>118.59256749124592</v>
      </c>
      <c r="AQ61" s="680">
        <f t="shared" si="72"/>
        <v>115.37362637362638</v>
      </c>
      <c r="AR61" s="466">
        <v>13796</v>
      </c>
      <c r="AS61" s="476">
        <v>15776</v>
      </c>
      <c r="AT61" s="482">
        <v>1262</v>
      </c>
      <c r="AU61" s="501"/>
      <c r="AV61" s="502"/>
      <c r="AW61" s="421">
        <f t="shared" si="36"/>
        <v>520503</v>
      </c>
      <c r="AX61" s="290">
        <f t="shared" si="37"/>
        <v>544327.81674233347</v>
      </c>
      <c r="AY61" s="786">
        <f t="shared" si="38"/>
        <v>540903</v>
      </c>
      <c r="AZ61" s="689">
        <f t="shared" si="73"/>
        <v>103.91928576780538</v>
      </c>
      <c r="BA61" s="680">
        <f t="shared" si="74"/>
        <v>99.370817247071784</v>
      </c>
      <c r="BB61" s="76">
        <f t="shared" si="75"/>
        <v>1706953</v>
      </c>
      <c r="BC61" s="73">
        <f t="shared" si="75"/>
        <v>1770327.8167423336</v>
      </c>
      <c r="BD61" s="74">
        <f t="shared" si="75"/>
        <v>1786348</v>
      </c>
      <c r="BE61" s="679">
        <f t="shared" si="76"/>
        <v>104.65127042162263</v>
      </c>
      <c r="BF61" s="680">
        <f t="shared" si="77"/>
        <v>100.90492750021551</v>
      </c>
    </row>
    <row r="62" spans="1:58" s="20" customFormat="1" ht="12.75" customHeight="1">
      <c r="A62" s="19" t="s">
        <v>5</v>
      </c>
      <c r="B62" s="23" t="s">
        <v>34</v>
      </c>
      <c r="C62" s="45" t="s">
        <v>0</v>
      </c>
      <c r="D62" s="638">
        <f>D64+D67</f>
        <v>22315984</v>
      </c>
      <c r="E62" s="649">
        <f>E64+E67</f>
        <v>21722000</v>
      </c>
      <c r="F62" s="665">
        <f>F64+F67</f>
        <v>22153215</v>
      </c>
      <c r="G62" s="655">
        <f t="shared" si="21"/>
        <v>99.27061697122565</v>
      </c>
      <c r="H62" s="629">
        <f t="shared" si="20"/>
        <v>101.98515330080102</v>
      </c>
      <c r="I62" s="422">
        <f>I64+I67</f>
        <v>1827527</v>
      </c>
      <c r="J62" s="912">
        <v>1997728</v>
      </c>
      <c r="K62" s="665">
        <v>1825247</v>
      </c>
      <c r="L62" s="689">
        <f t="shared" si="59"/>
        <v>99.875241241305872</v>
      </c>
      <c r="M62" s="680">
        <f t="shared" si="60"/>
        <v>91.366141937240712</v>
      </c>
      <c r="N62" s="403">
        <f>SUM(N64,N67)</f>
        <v>2127831</v>
      </c>
      <c r="O62" s="403">
        <v>2344466</v>
      </c>
      <c r="P62" s="700">
        <v>2087697</v>
      </c>
      <c r="Q62" s="689">
        <f t="shared" si="61"/>
        <v>98.113853966785896</v>
      </c>
      <c r="R62" s="680">
        <f t="shared" si="62"/>
        <v>89.047868469834924</v>
      </c>
      <c r="S62" s="403">
        <f>SUM(S67,S64)</f>
        <v>1853968</v>
      </c>
      <c r="T62" s="432">
        <f>+T64+T67</f>
        <v>1867798</v>
      </c>
      <c r="U62" s="719">
        <f>+U64+U67</f>
        <v>1824341</v>
      </c>
      <c r="V62" s="689">
        <f t="shared" si="63"/>
        <v>98.401968103009324</v>
      </c>
      <c r="W62" s="680">
        <f t="shared" si="64"/>
        <v>97.673356540696588</v>
      </c>
      <c r="X62" s="406">
        <f>SUM(X64+X67)</f>
        <v>446104</v>
      </c>
      <c r="Y62" s="738">
        <v>455400</v>
      </c>
      <c r="Z62" s="665">
        <v>449134</v>
      </c>
      <c r="AA62" s="689">
        <f t="shared" si="65"/>
        <v>100.67921381561251</v>
      </c>
      <c r="AB62" s="680">
        <f t="shared" si="66"/>
        <v>98.624066754501541</v>
      </c>
      <c r="AC62" s="69">
        <v>3462371</v>
      </c>
      <c r="AD62" s="763">
        <v>3706104</v>
      </c>
      <c r="AE62" s="762">
        <v>3529684</v>
      </c>
      <c r="AF62" s="689">
        <f t="shared" si="67"/>
        <v>101.94413019286495</v>
      </c>
      <c r="AG62" s="680">
        <f t="shared" si="68"/>
        <v>95.239745026043522</v>
      </c>
      <c r="AH62" s="403">
        <f>AH64+AH67</f>
        <v>1108962</v>
      </c>
      <c r="AI62" s="467">
        <f>AI64+AI67</f>
        <v>1146400</v>
      </c>
      <c r="AJ62" s="665">
        <f>AJ64+AJ67</f>
        <v>1143354</v>
      </c>
      <c r="AK62" s="689">
        <f t="shared" si="69"/>
        <v>103.10127849286089</v>
      </c>
      <c r="AL62" s="680">
        <f t="shared" si="70"/>
        <v>99.734298674110249</v>
      </c>
      <c r="AM62" s="74">
        <f>+AM64+AM67</f>
        <v>1058570</v>
      </c>
      <c r="AN62" s="779">
        <v>1170000</v>
      </c>
      <c r="AO62" s="785">
        <f>+AO64+AO67</f>
        <v>1114584</v>
      </c>
      <c r="AP62" s="689">
        <f t="shared" si="71"/>
        <v>105.29147812615132</v>
      </c>
      <c r="AQ62" s="680">
        <f t="shared" si="72"/>
        <v>95.263589743589733</v>
      </c>
      <c r="AR62" s="467">
        <f>SUM(AR64,AR67)</f>
        <v>49529</v>
      </c>
      <c r="AS62" s="476">
        <f>+AS64+AS67</f>
        <v>144272</v>
      </c>
      <c r="AT62" s="482">
        <f>+AT64+AT67</f>
        <v>6740</v>
      </c>
      <c r="AU62" s="501"/>
      <c r="AV62" s="502"/>
      <c r="AW62" s="421">
        <f t="shared" si="36"/>
        <v>11934862</v>
      </c>
      <c r="AX62" s="290">
        <f t="shared" si="37"/>
        <v>12832168</v>
      </c>
      <c r="AY62" s="786">
        <f t="shared" si="38"/>
        <v>11980781</v>
      </c>
      <c r="AZ62" s="689">
        <f t="shared" si="73"/>
        <v>100.38474680310505</v>
      </c>
      <c r="BA62" s="680">
        <f t="shared" si="74"/>
        <v>93.365213111299667</v>
      </c>
      <c r="BB62" s="76">
        <f t="shared" si="75"/>
        <v>34250846</v>
      </c>
      <c r="BC62" s="73">
        <f t="shared" si="75"/>
        <v>34554168</v>
      </c>
      <c r="BD62" s="74">
        <f t="shared" si="75"/>
        <v>34133996</v>
      </c>
      <c r="BE62" s="679">
        <f t="shared" si="76"/>
        <v>99.658840543675907</v>
      </c>
      <c r="BF62" s="680">
        <f t="shared" si="77"/>
        <v>98.784019340300716</v>
      </c>
    </row>
    <row r="63" spans="1:58" s="20" customFormat="1" ht="11.25" customHeight="1">
      <c r="A63" s="19"/>
      <c r="B63" s="80" t="s">
        <v>2</v>
      </c>
      <c r="C63" s="45"/>
      <c r="D63" s="639"/>
      <c r="E63" s="649"/>
      <c r="F63" s="666"/>
      <c r="G63" s="655"/>
      <c r="H63" s="629"/>
      <c r="I63" s="423"/>
      <c r="J63" s="911"/>
      <c r="K63" s="665"/>
      <c r="L63" s="689"/>
      <c r="M63" s="680"/>
      <c r="N63" s="403"/>
      <c r="O63" s="300"/>
      <c r="P63" s="700"/>
      <c r="Q63" s="689"/>
      <c r="R63" s="680"/>
      <c r="S63" s="403"/>
      <c r="T63" s="432"/>
      <c r="U63" s="719"/>
      <c r="V63" s="689"/>
      <c r="W63" s="680"/>
      <c r="X63" s="403"/>
      <c r="Y63" s="738"/>
      <c r="Z63" s="665"/>
      <c r="AA63" s="689"/>
      <c r="AB63" s="680"/>
      <c r="AC63" s="397"/>
      <c r="AD63" s="765"/>
      <c r="AE63" s="762"/>
      <c r="AF63" s="689"/>
      <c r="AG63" s="680"/>
      <c r="AH63" s="411"/>
      <c r="AI63" s="820"/>
      <c r="AJ63" s="666"/>
      <c r="AK63" s="689"/>
      <c r="AL63" s="680"/>
      <c r="AM63" s="74"/>
      <c r="AN63" s="780"/>
      <c r="AO63" s="785"/>
      <c r="AP63" s="689"/>
      <c r="AQ63" s="680"/>
      <c r="AR63" s="464"/>
      <c r="AS63" s="476"/>
      <c r="AT63" s="482"/>
      <c r="AU63" s="501"/>
      <c r="AV63" s="502"/>
      <c r="AW63" s="421"/>
      <c r="AX63" s="290"/>
      <c r="AY63" s="786"/>
      <c r="AZ63" s="689"/>
      <c r="BA63" s="680"/>
      <c r="BB63" s="76"/>
      <c r="BC63" s="73"/>
      <c r="BD63" s="74"/>
      <c r="BE63" s="679"/>
      <c r="BF63" s="680"/>
    </row>
    <row r="64" spans="1:58" ht="22.5" customHeight="1">
      <c r="A64" s="22" t="s">
        <v>35</v>
      </c>
      <c r="B64" s="82" t="s">
        <v>138</v>
      </c>
      <c r="C64" s="45" t="s">
        <v>0</v>
      </c>
      <c r="D64" s="399">
        <f>D65+D66</f>
        <v>15374414</v>
      </c>
      <c r="E64" s="650">
        <f>E65+E66</f>
        <v>15096000</v>
      </c>
      <c r="F64" s="665">
        <f>F65+F66</f>
        <v>15446588</v>
      </c>
      <c r="G64" s="655">
        <f t="shared" si="21"/>
        <v>100.46944228248309</v>
      </c>
      <c r="H64" s="630">
        <f t="shared" si="20"/>
        <v>102.32239003709591</v>
      </c>
      <c r="I64" s="421">
        <f>SUM(I65:I66)</f>
        <v>1171067</v>
      </c>
      <c r="J64" s="911">
        <v>1281612</v>
      </c>
      <c r="K64" s="665">
        <v>1182364</v>
      </c>
      <c r="L64" s="690">
        <f t="shared" ref="L64:L71" si="78">K64/I64*100</f>
        <v>100.9646758042025</v>
      </c>
      <c r="M64" s="681">
        <f t="shared" ref="M64:M73" si="79">K64/J64*100</f>
        <v>92.256002596729743</v>
      </c>
      <c r="N64" s="304">
        <f>SUM(N65:N66)</f>
        <v>1464255</v>
      </c>
      <c r="O64" s="300">
        <v>1588133.5299836844</v>
      </c>
      <c r="P64" s="700">
        <v>1421721</v>
      </c>
      <c r="Q64" s="690">
        <f t="shared" ref="Q64:Q71" si="80">P64/N64*100</f>
        <v>97.095178093979527</v>
      </c>
      <c r="R64" s="681">
        <f t="shared" ref="R64:R73" si="81">P64/O64*100</f>
        <v>89.521502641821684</v>
      </c>
      <c r="S64" s="300">
        <f>SUM(S66,S65)</f>
        <v>1215690</v>
      </c>
      <c r="T64" s="722">
        <f>+T65+T66</f>
        <v>1222798</v>
      </c>
      <c r="U64" s="719">
        <f>+U65+U66</f>
        <v>1203564</v>
      </c>
      <c r="V64" s="690">
        <f t="shared" ref="V64:V71" si="82">U64/S64*100</f>
        <v>99.002541766404264</v>
      </c>
      <c r="W64" s="681">
        <f t="shared" ref="W64:W73" si="83">U64/T64*100</f>
        <v>98.427050093310584</v>
      </c>
      <c r="X64" s="299">
        <f>SUM(X66+X65)</f>
        <v>277695</v>
      </c>
      <c r="Y64" s="739">
        <v>286900</v>
      </c>
      <c r="Z64" s="665">
        <v>282548</v>
      </c>
      <c r="AA64" s="690">
        <f t="shared" ref="AA64:AA71" si="84">Z64/X64*100</f>
        <v>101.74760078503394</v>
      </c>
      <c r="AB64" s="681">
        <f t="shared" ref="AB64:AB73" si="85">Z64/Y64*100</f>
        <v>98.483095155106298</v>
      </c>
      <c r="AC64" s="298">
        <v>2182374</v>
      </c>
      <c r="AD64" s="758">
        <v>2505736</v>
      </c>
      <c r="AE64" s="762">
        <v>2241390</v>
      </c>
      <c r="AF64" s="690">
        <f t="shared" ref="AF64:AF71" si="86">AE64/AC64*100</f>
        <v>102.70421110222171</v>
      </c>
      <c r="AG64" s="681">
        <f t="shared" ref="AG64:AG73" si="87">AE64/AD64*100</f>
        <v>89.450365082355049</v>
      </c>
      <c r="AH64" s="299">
        <f>SUM(AH65:AH66)</f>
        <v>785692</v>
      </c>
      <c r="AI64" s="299">
        <f>SUM(AI65:AI66)</f>
        <v>816900</v>
      </c>
      <c r="AJ64" s="660">
        <f>SUM(AJ65:AJ66)</f>
        <v>813859</v>
      </c>
      <c r="AK64" s="690">
        <f t="shared" ref="AK64:AK71" si="88">AJ64/AH64*100</f>
        <v>103.58499259251717</v>
      </c>
      <c r="AL64" s="681">
        <f t="shared" ref="AL64:AL73" si="89">AJ64/AI64*100</f>
        <v>99.627739013343131</v>
      </c>
      <c r="AM64" s="301">
        <f>SUM(AM65:AM66)</f>
        <v>738658</v>
      </c>
      <c r="AN64" s="781">
        <v>822000</v>
      </c>
      <c r="AO64" s="785">
        <f>SUM(AO65:AO66)</f>
        <v>771825</v>
      </c>
      <c r="AP64" s="690">
        <f t="shared" ref="AP64:AP71" si="90">AO64/AM64*100</f>
        <v>104.49017001101998</v>
      </c>
      <c r="AQ64" s="681">
        <f t="shared" ref="AQ64:AQ73" si="91">AO64/AN64*100</f>
        <v>93.895985401459853</v>
      </c>
      <c r="AR64" s="455">
        <f>+AR65+AR66</f>
        <v>43254</v>
      </c>
      <c r="AS64" s="475">
        <f>+AS65+AS66</f>
        <v>139248</v>
      </c>
      <c r="AT64" s="480">
        <f>+AT65+AT66</f>
        <v>6689</v>
      </c>
      <c r="AU64" s="499"/>
      <c r="AV64" s="500"/>
      <c r="AW64" s="421">
        <f t="shared" si="36"/>
        <v>7878685</v>
      </c>
      <c r="AX64" s="290">
        <f t="shared" si="37"/>
        <v>8663327.5299836844</v>
      </c>
      <c r="AY64" s="786">
        <f t="shared" si="38"/>
        <v>7923960</v>
      </c>
      <c r="AZ64" s="690">
        <f t="shared" ref="AZ64:AZ71" si="92">AY64/AW64*100</f>
        <v>100.57465173439478</v>
      </c>
      <c r="BA64" s="681">
        <f t="shared" ref="BA64:BA73" si="93">AY64/AX64*100</f>
        <v>91.465547996139577</v>
      </c>
      <c r="BB64" s="297">
        <f t="shared" ref="BB64:BB73" si="94">SUM(AW64,D64)</f>
        <v>23253099</v>
      </c>
      <c r="BC64" s="448">
        <f t="shared" ref="BC64:BC73" si="95">SUM(AX64,E64)</f>
        <v>23759327.529983684</v>
      </c>
      <c r="BD64" s="301">
        <f t="shared" ref="BD64:BD73" si="96">SUM(AY64,F64)</f>
        <v>23370548</v>
      </c>
      <c r="BE64" s="813">
        <f t="shared" ref="BE64:BE71" si="97">BD64/BB64*100</f>
        <v>100.50508966568283</v>
      </c>
      <c r="BF64" s="681">
        <f t="shared" ref="BF64:BF73" si="98">BD64/BC64*100</f>
        <v>98.363676204669275</v>
      </c>
    </row>
    <row r="65" spans="1:58" ht="12.75" customHeight="1">
      <c r="A65" s="22" t="s">
        <v>36</v>
      </c>
      <c r="B65" s="91" t="s">
        <v>37</v>
      </c>
      <c r="C65" s="45" t="s">
        <v>25</v>
      </c>
      <c r="D65" s="399">
        <v>7278330</v>
      </c>
      <c r="E65" s="650">
        <v>7154000</v>
      </c>
      <c r="F65" s="660">
        <v>7252038</v>
      </c>
      <c r="G65" s="655">
        <f t="shared" si="21"/>
        <v>99.638763287732218</v>
      </c>
      <c r="H65" s="630">
        <f t="shared" si="20"/>
        <v>101.37039418507131</v>
      </c>
      <c r="I65" s="421">
        <v>511776</v>
      </c>
      <c r="J65" s="911">
        <v>563206</v>
      </c>
      <c r="K65" s="665">
        <v>506084</v>
      </c>
      <c r="L65" s="690">
        <f t="shared" si="78"/>
        <v>98.88779466016382</v>
      </c>
      <c r="M65" s="681">
        <f t="shared" si="79"/>
        <v>89.857707481809499</v>
      </c>
      <c r="N65" s="300">
        <v>628432</v>
      </c>
      <c r="O65" s="300">
        <v>678983.76357702061</v>
      </c>
      <c r="P65" s="700">
        <v>598099</v>
      </c>
      <c r="Q65" s="690">
        <f t="shared" si="80"/>
        <v>95.173224788043896</v>
      </c>
      <c r="R65" s="681">
        <f t="shared" si="81"/>
        <v>88.087378827602052</v>
      </c>
      <c r="S65" s="300">
        <v>542796</v>
      </c>
      <c r="T65" s="722">
        <v>523000</v>
      </c>
      <c r="U65" s="720">
        <v>517661</v>
      </c>
      <c r="V65" s="690">
        <f t="shared" si="82"/>
        <v>95.369346863278281</v>
      </c>
      <c r="W65" s="681">
        <f t="shared" si="83"/>
        <v>98.979158699808806</v>
      </c>
      <c r="X65" s="300">
        <v>161447</v>
      </c>
      <c r="Y65" s="739">
        <v>165800</v>
      </c>
      <c r="Z65" s="751">
        <v>161571</v>
      </c>
      <c r="AA65" s="690">
        <f t="shared" si="84"/>
        <v>100.07680539124296</v>
      </c>
      <c r="AB65" s="681">
        <f t="shared" si="85"/>
        <v>97.449336550060323</v>
      </c>
      <c r="AC65" s="298">
        <v>910257</v>
      </c>
      <c r="AD65" s="758">
        <v>1050325</v>
      </c>
      <c r="AE65" s="762">
        <v>920189</v>
      </c>
      <c r="AF65" s="690">
        <f t="shared" si="86"/>
        <v>101.09112041983748</v>
      </c>
      <c r="AG65" s="681">
        <f t="shared" si="87"/>
        <v>87.609930259681519</v>
      </c>
      <c r="AH65" s="299">
        <v>311310</v>
      </c>
      <c r="AI65" s="299">
        <v>325000</v>
      </c>
      <c r="AJ65" s="660">
        <v>314336</v>
      </c>
      <c r="AK65" s="690">
        <f t="shared" si="88"/>
        <v>100.97202145771095</v>
      </c>
      <c r="AL65" s="681">
        <f t="shared" si="89"/>
        <v>96.718769230769226</v>
      </c>
      <c r="AM65" s="301">
        <v>311496</v>
      </c>
      <c r="AN65" s="781">
        <v>345000</v>
      </c>
      <c r="AO65" s="785">
        <v>316112</v>
      </c>
      <c r="AP65" s="690">
        <f t="shared" si="90"/>
        <v>101.48188098723578</v>
      </c>
      <c r="AQ65" s="681">
        <f t="shared" si="91"/>
        <v>91.626666666666665</v>
      </c>
      <c r="AR65" s="455">
        <v>11666</v>
      </c>
      <c r="AS65" s="475">
        <v>59684</v>
      </c>
      <c r="AT65" s="480">
        <v>1647</v>
      </c>
      <c r="AU65" s="499"/>
      <c r="AV65" s="500"/>
      <c r="AW65" s="421">
        <f t="shared" si="36"/>
        <v>3389180</v>
      </c>
      <c r="AX65" s="290">
        <f t="shared" si="37"/>
        <v>3710998.7635770207</v>
      </c>
      <c r="AY65" s="786">
        <f t="shared" si="38"/>
        <v>3335699</v>
      </c>
      <c r="AZ65" s="690">
        <f t="shared" si="92"/>
        <v>98.422007683274416</v>
      </c>
      <c r="BA65" s="681">
        <f t="shared" si="93"/>
        <v>89.88682596015552</v>
      </c>
      <c r="BB65" s="297">
        <f t="shared" si="94"/>
        <v>10667510</v>
      </c>
      <c r="BC65" s="448">
        <f t="shared" si="95"/>
        <v>10864998.763577022</v>
      </c>
      <c r="BD65" s="301">
        <f t="shared" si="96"/>
        <v>10587737</v>
      </c>
      <c r="BE65" s="813">
        <f t="shared" si="97"/>
        <v>99.252187248945631</v>
      </c>
      <c r="BF65" s="681">
        <f t="shared" si="98"/>
        <v>97.448119695084628</v>
      </c>
    </row>
    <row r="66" spans="1:58" ht="12.75" customHeight="1">
      <c r="A66" s="22" t="s">
        <v>38</v>
      </c>
      <c r="B66" s="91" t="s">
        <v>39</v>
      </c>
      <c r="C66" s="45" t="s">
        <v>25</v>
      </c>
      <c r="D66" s="399">
        <v>8096084</v>
      </c>
      <c r="E66" s="650">
        <v>7942000</v>
      </c>
      <c r="F66" s="660">
        <v>8194550</v>
      </c>
      <c r="G66" s="655">
        <f t="shared" si="21"/>
        <v>101.21621761829547</v>
      </c>
      <c r="H66" s="630">
        <f t="shared" si="20"/>
        <v>103.17992948879376</v>
      </c>
      <c r="I66" s="421">
        <v>659291</v>
      </c>
      <c r="J66" s="911">
        <v>718406</v>
      </c>
      <c r="K66" s="665">
        <v>676280</v>
      </c>
      <c r="L66" s="690">
        <f t="shared" si="78"/>
        <v>102.57685908043641</v>
      </c>
      <c r="M66" s="681">
        <f t="shared" si="79"/>
        <v>94.136184831418447</v>
      </c>
      <c r="N66" s="300">
        <v>835823</v>
      </c>
      <c r="O66" s="300">
        <v>909149.76640666393</v>
      </c>
      <c r="P66" s="700">
        <v>823622</v>
      </c>
      <c r="Q66" s="690">
        <f t="shared" si="80"/>
        <v>98.540241175464189</v>
      </c>
      <c r="R66" s="681">
        <f t="shared" si="81"/>
        <v>90.592554761939269</v>
      </c>
      <c r="S66" s="300">
        <v>672894</v>
      </c>
      <c r="T66" s="722">
        <v>699798</v>
      </c>
      <c r="U66" s="720">
        <v>685903</v>
      </c>
      <c r="V66" s="690">
        <f t="shared" si="82"/>
        <v>101.93329112757729</v>
      </c>
      <c r="W66" s="681">
        <f t="shared" si="83"/>
        <v>98.014427020368728</v>
      </c>
      <c r="X66" s="300">
        <v>116248</v>
      </c>
      <c r="Y66" s="739">
        <v>121100</v>
      </c>
      <c r="Z66" s="751">
        <v>120977</v>
      </c>
      <c r="AA66" s="690">
        <f t="shared" si="84"/>
        <v>104.0680269768082</v>
      </c>
      <c r="AB66" s="681">
        <f t="shared" si="85"/>
        <v>99.89843104872007</v>
      </c>
      <c r="AC66" s="298">
        <v>1272117</v>
      </c>
      <c r="AD66" s="758">
        <v>1455411</v>
      </c>
      <c r="AE66" s="762">
        <v>1321201</v>
      </c>
      <c r="AF66" s="690">
        <f t="shared" si="86"/>
        <v>103.85845012683581</v>
      </c>
      <c r="AG66" s="681">
        <f t="shared" si="87"/>
        <v>90.778549839186311</v>
      </c>
      <c r="AH66" s="299">
        <v>474382</v>
      </c>
      <c r="AI66" s="299">
        <v>491900</v>
      </c>
      <c r="AJ66" s="660">
        <v>499523</v>
      </c>
      <c r="AK66" s="690">
        <f t="shared" si="88"/>
        <v>105.29973734247926</v>
      </c>
      <c r="AL66" s="681">
        <f t="shared" si="89"/>
        <v>101.54970522463915</v>
      </c>
      <c r="AM66" s="301">
        <v>427162</v>
      </c>
      <c r="AN66" s="781">
        <v>477000</v>
      </c>
      <c r="AO66" s="785">
        <v>455713</v>
      </c>
      <c r="AP66" s="690">
        <f t="shared" si="90"/>
        <v>106.68388105683557</v>
      </c>
      <c r="AQ66" s="681">
        <f t="shared" si="91"/>
        <v>95.537316561844861</v>
      </c>
      <c r="AR66" s="455">
        <v>31588</v>
      </c>
      <c r="AS66" s="475">
        <v>79564</v>
      </c>
      <c r="AT66" s="480">
        <v>5042</v>
      </c>
      <c r="AU66" s="499"/>
      <c r="AV66" s="500"/>
      <c r="AW66" s="421">
        <f t="shared" si="36"/>
        <v>4489505</v>
      </c>
      <c r="AX66" s="290">
        <f t="shared" si="37"/>
        <v>4952328.7664066637</v>
      </c>
      <c r="AY66" s="786">
        <f t="shared" si="38"/>
        <v>4588261</v>
      </c>
      <c r="AZ66" s="690">
        <f t="shared" si="92"/>
        <v>102.19970798562426</v>
      </c>
      <c r="BA66" s="681">
        <f t="shared" si="93"/>
        <v>92.64855417361909</v>
      </c>
      <c r="BB66" s="297">
        <f t="shared" si="94"/>
        <v>12585589</v>
      </c>
      <c r="BC66" s="448">
        <f t="shared" si="95"/>
        <v>12894328.766406663</v>
      </c>
      <c r="BD66" s="301">
        <f t="shared" si="96"/>
        <v>12782811</v>
      </c>
      <c r="BE66" s="813">
        <f t="shared" si="97"/>
        <v>101.56704624630599</v>
      </c>
      <c r="BF66" s="681">
        <f t="shared" si="98"/>
        <v>99.135140972229607</v>
      </c>
    </row>
    <row r="67" spans="1:58" ht="12.75" customHeight="1">
      <c r="A67" s="22" t="s">
        <v>40</v>
      </c>
      <c r="B67" s="82" t="s">
        <v>41</v>
      </c>
      <c r="C67" s="45" t="s">
        <v>0</v>
      </c>
      <c r="D67" s="399">
        <v>6941570</v>
      </c>
      <c r="E67" s="650">
        <v>6626000</v>
      </c>
      <c r="F67" s="660">
        <v>6706627</v>
      </c>
      <c r="G67" s="655">
        <f t="shared" si="21"/>
        <v>96.615419854586222</v>
      </c>
      <c r="H67" s="630">
        <f t="shared" si="20"/>
        <v>101.2168276486568</v>
      </c>
      <c r="I67" s="421">
        <v>656460</v>
      </c>
      <c r="J67" s="911">
        <v>716116</v>
      </c>
      <c r="K67" s="665">
        <v>642883</v>
      </c>
      <c r="L67" s="690">
        <f t="shared" si="78"/>
        <v>97.931785638119607</v>
      </c>
      <c r="M67" s="681">
        <f t="shared" si="79"/>
        <v>89.773584167928107</v>
      </c>
      <c r="N67" s="300">
        <v>663576</v>
      </c>
      <c r="O67" s="300">
        <v>756331.94700519321</v>
      </c>
      <c r="P67" s="700">
        <v>665976</v>
      </c>
      <c r="Q67" s="690">
        <f t="shared" si="80"/>
        <v>100.36167673333574</v>
      </c>
      <c r="R67" s="681">
        <f t="shared" si="81"/>
        <v>88.053400710763214</v>
      </c>
      <c r="S67" s="300">
        <v>638278</v>
      </c>
      <c r="T67" s="722">
        <v>645000</v>
      </c>
      <c r="U67" s="719">
        <v>620777</v>
      </c>
      <c r="V67" s="690">
        <f t="shared" si="82"/>
        <v>97.258091301909204</v>
      </c>
      <c r="W67" s="681">
        <f t="shared" si="83"/>
        <v>96.244496124031002</v>
      </c>
      <c r="X67" s="300">
        <v>168409</v>
      </c>
      <c r="Y67" s="739">
        <v>168500</v>
      </c>
      <c r="Z67" s="665">
        <v>166586</v>
      </c>
      <c r="AA67" s="690">
        <f t="shared" si="84"/>
        <v>98.917516284759131</v>
      </c>
      <c r="AB67" s="681">
        <f t="shared" si="85"/>
        <v>98.864094955489605</v>
      </c>
      <c r="AC67" s="298">
        <v>1279997</v>
      </c>
      <c r="AD67" s="758">
        <v>1200368</v>
      </c>
      <c r="AE67" s="762">
        <v>1288294</v>
      </c>
      <c r="AF67" s="690">
        <f t="shared" si="86"/>
        <v>100.64820464422964</v>
      </c>
      <c r="AG67" s="681">
        <f t="shared" si="87"/>
        <v>107.32492035775695</v>
      </c>
      <c r="AH67" s="299">
        <v>323270</v>
      </c>
      <c r="AI67" s="299">
        <v>329500</v>
      </c>
      <c r="AJ67" s="660">
        <v>329495</v>
      </c>
      <c r="AK67" s="690">
        <f t="shared" si="88"/>
        <v>101.92563491817985</v>
      </c>
      <c r="AL67" s="681">
        <f t="shared" si="89"/>
        <v>99.998482549317146</v>
      </c>
      <c r="AM67" s="301">
        <v>319912</v>
      </c>
      <c r="AN67" s="781">
        <v>348000</v>
      </c>
      <c r="AO67" s="785">
        <v>342759</v>
      </c>
      <c r="AP67" s="690">
        <f t="shared" si="90"/>
        <v>107.14165145414989</v>
      </c>
      <c r="AQ67" s="681">
        <f t="shared" si="91"/>
        <v>98.493965517241378</v>
      </c>
      <c r="AR67" s="455">
        <v>6275</v>
      </c>
      <c r="AS67" s="475">
        <v>5024</v>
      </c>
      <c r="AT67" s="480">
        <v>51</v>
      </c>
      <c r="AU67" s="499"/>
      <c r="AV67" s="500"/>
      <c r="AW67" s="421">
        <f t="shared" si="36"/>
        <v>4056177</v>
      </c>
      <c r="AX67" s="290">
        <f t="shared" si="37"/>
        <v>4168839.9470051932</v>
      </c>
      <c r="AY67" s="786">
        <f t="shared" si="38"/>
        <v>4056821</v>
      </c>
      <c r="AZ67" s="690">
        <f t="shared" si="92"/>
        <v>100.01587701917347</v>
      </c>
      <c r="BA67" s="681">
        <f t="shared" si="93"/>
        <v>97.312946804646089</v>
      </c>
      <c r="BB67" s="297">
        <f t="shared" si="94"/>
        <v>10997747</v>
      </c>
      <c r="BC67" s="448">
        <f t="shared" si="95"/>
        <v>10794839.947005194</v>
      </c>
      <c r="BD67" s="301">
        <f t="shared" si="96"/>
        <v>10763448</v>
      </c>
      <c r="BE67" s="813">
        <f t="shared" si="97"/>
        <v>97.869572740671344</v>
      </c>
      <c r="BF67" s="681">
        <f t="shared" si="98"/>
        <v>99.709194882376167</v>
      </c>
    </row>
    <row r="68" spans="1:58" s="20" customFormat="1" ht="16.5" customHeight="1">
      <c r="A68" s="23" t="s">
        <v>6</v>
      </c>
      <c r="B68" s="23" t="s">
        <v>42</v>
      </c>
      <c r="C68" s="45" t="s">
        <v>0</v>
      </c>
      <c r="D68" s="638">
        <f>D69+D72</f>
        <v>4143574</v>
      </c>
      <c r="E68" s="662">
        <f>E69+E72</f>
        <v>4036000</v>
      </c>
      <c r="F68" s="667">
        <f>F69+F72</f>
        <v>4279956</v>
      </c>
      <c r="G68" s="655">
        <f t="shared" si="21"/>
        <v>103.29140978295548</v>
      </c>
      <c r="H68" s="629">
        <f t="shared" si="20"/>
        <v>106.04449950445986</v>
      </c>
      <c r="I68" s="422">
        <f>I69+I72</f>
        <v>308121</v>
      </c>
      <c r="J68" s="912">
        <v>315849</v>
      </c>
      <c r="K68" s="665">
        <v>316240</v>
      </c>
      <c r="L68" s="689">
        <f t="shared" si="78"/>
        <v>102.63500378098213</v>
      </c>
      <c r="M68" s="680">
        <f t="shared" si="79"/>
        <v>100.12379333162365</v>
      </c>
      <c r="N68" s="400">
        <f>N69+N72</f>
        <v>289609</v>
      </c>
      <c r="O68" s="403">
        <v>354783.8990725227</v>
      </c>
      <c r="P68" s="700">
        <v>382100</v>
      </c>
      <c r="Q68" s="689">
        <f t="shared" si="80"/>
        <v>131.93650749804047</v>
      </c>
      <c r="R68" s="680">
        <f t="shared" si="81"/>
        <v>107.69936318950413</v>
      </c>
      <c r="S68" s="74">
        <f>SUM(S69,S72)</f>
        <v>283171</v>
      </c>
      <c r="T68" s="432">
        <f>+T69+T72</f>
        <v>281000</v>
      </c>
      <c r="U68" s="719">
        <f>+U69+U72</f>
        <v>284326</v>
      </c>
      <c r="V68" s="689">
        <f t="shared" si="82"/>
        <v>100.40788075050058</v>
      </c>
      <c r="W68" s="680">
        <f t="shared" si="83"/>
        <v>101.18362989323843</v>
      </c>
      <c r="X68" s="406">
        <f>SUM(X69+X72)</f>
        <v>72227</v>
      </c>
      <c r="Y68" s="738">
        <v>77200</v>
      </c>
      <c r="Z68" s="665">
        <v>70342</v>
      </c>
      <c r="AA68" s="689">
        <f t="shared" si="84"/>
        <v>97.390172650116995</v>
      </c>
      <c r="AB68" s="680">
        <f t="shared" si="85"/>
        <v>91.116580310880821</v>
      </c>
      <c r="AC68" s="69">
        <v>541933</v>
      </c>
      <c r="AD68" s="756">
        <v>568094</v>
      </c>
      <c r="AE68" s="762">
        <v>584490</v>
      </c>
      <c r="AF68" s="689">
        <f t="shared" si="86"/>
        <v>107.85281575397696</v>
      </c>
      <c r="AG68" s="680">
        <f t="shared" si="87"/>
        <v>102.88614208212022</v>
      </c>
      <c r="AH68" s="403">
        <f>AH69+AH72</f>
        <v>174048</v>
      </c>
      <c r="AI68" s="467">
        <f>AI69+AI72</f>
        <v>178900</v>
      </c>
      <c r="AJ68" s="667">
        <f>AJ69+AJ72</f>
        <v>186277</v>
      </c>
      <c r="AK68" s="689">
        <f t="shared" si="88"/>
        <v>107.02622265122265</v>
      </c>
      <c r="AL68" s="680">
        <f t="shared" si="89"/>
        <v>104.1235326998323</v>
      </c>
      <c r="AM68" s="74">
        <f>+AM69+AM72</f>
        <v>178034</v>
      </c>
      <c r="AN68" s="779">
        <v>202900</v>
      </c>
      <c r="AO68" s="785">
        <f>+AO69+AO72</f>
        <v>189839</v>
      </c>
      <c r="AP68" s="689">
        <f t="shared" si="90"/>
        <v>106.63075592302593</v>
      </c>
      <c r="AQ68" s="680">
        <f t="shared" si="91"/>
        <v>93.562838836865453</v>
      </c>
      <c r="AR68" s="468">
        <f>+AR69+AR72</f>
        <v>8168</v>
      </c>
      <c r="AS68" s="477">
        <f>+AS69+AS72</f>
        <v>26727</v>
      </c>
      <c r="AT68" s="482">
        <f>+AT69+AT72</f>
        <v>2584</v>
      </c>
      <c r="AU68" s="501"/>
      <c r="AV68" s="502"/>
      <c r="AW68" s="421">
        <f t="shared" si="36"/>
        <v>1855311</v>
      </c>
      <c r="AX68" s="290">
        <f t="shared" si="37"/>
        <v>2005453.8990725228</v>
      </c>
      <c r="AY68" s="786">
        <f t="shared" si="38"/>
        <v>2016198</v>
      </c>
      <c r="AZ68" s="689">
        <f t="shared" si="92"/>
        <v>108.6716997851034</v>
      </c>
      <c r="BA68" s="680">
        <f t="shared" si="93"/>
        <v>100.53574409925086</v>
      </c>
      <c r="BB68" s="76">
        <f t="shared" si="94"/>
        <v>5998885</v>
      </c>
      <c r="BC68" s="73">
        <f t="shared" si="95"/>
        <v>6041453.8990725223</v>
      </c>
      <c r="BD68" s="74">
        <f t="shared" si="96"/>
        <v>6296154</v>
      </c>
      <c r="BE68" s="679">
        <f t="shared" si="97"/>
        <v>104.95540421261617</v>
      </c>
      <c r="BF68" s="680">
        <f t="shared" si="98"/>
        <v>104.21587427765655</v>
      </c>
    </row>
    <row r="69" spans="1:58" ht="22.5" customHeight="1">
      <c r="A69" s="22" t="s">
        <v>43</v>
      </c>
      <c r="B69" s="82" t="s">
        <v>138</v>
      </c>
      <c r="C69" s="45" t="s">
        <v>0</v>
      </c>
      <c r="D69" s="399">
        <f>D70+D71</f>
        <v>3025098</v>
      </c>
      <c r="E69" s="650">
        <f>E70+E71</f>
        <v>2967000</v>
      </c>
      <c r="F69" s="665">
        <f>F70+F71</f>
        <v>3139128</v>
      </c>
      <c r="G69" s="655">
        <f t="shared" si="21"/>
        <v>103.76946465866561</v>
      </c>
      <c r="H69" s="630">
        <f t="shared" si="20"/>
        <v>105.80141557128412</v>
      </c>
      <c r="I69" s="421">
        <f>SUM(I70:I71)</f>
        <v>159502</v>
      </c>
      <c r="J69" s="912">
        <v>158448</v>
      </c>
      <c r="K69" s="665">
        <v>167151</v>
      </c>
      <c r="L69" s="690">
        <f t="shared" si="78"/>
        <v>104.7955511529636</v>
      </c>
      <c r="M69" s="681">
        <f t="shared" si="79"/>
        <v>105.49265374129051</v>
      </c>
      <c r="N69" s="304">
        <f>SUM(N70:N71)</f>
        <v>171711</v>
      </c>
      <c r="O69" s="300">
        <v>210521.37972008207</v>
      </c>
      <c r="P69" s="700">
        <v>231761</v>
      </c>
      <c r="Q69" s="690">
        <f t="shared" si="80"/>
        <v>134.97155103633432</v>
      </c>
      <c r="R69" s="681">
        <f t="shared" si="81"/>
        <v>110.08905618429776</v>
      </c>
      <c r="S69" s="300">
        <f>SUM(S71,S70)</f>
        <v>152246</v>
      </c>
      <c r="T69" s="722">
        <f>SUM(T70:T71)</f>
        <v>151000</v>
      </c>
      <c r="U69" s="719">
        <f>+U70+U71</f>
        <v>150441</v>
      </c>
      <c r="V69" s="690">
        <f t="shared" si="82"/>
        <v>98.814418769622847</v>
      </c>
      <c r="W69" s="681">
        <f t="shared" si="83"/>
        <v>99.629801324503305</v>
      </c>
      <c r="X69" s="299">
        <f>SUM(X71+X70)</f>
        <v>34571</v>
      </c>
      <c r="Y69" s="739">
        <v>37200</v>
      </c>
      <c r="Z69" s="660">
        <v>36144</v>
      </c>
      <c r="AA69" s="690">
        <f t="shared" si="84"/>
        <v>104.55005640565793</v>
      </c>
      <c r="AB69" s="681">
        <f t="shared" si="85"/>
        <v>97.161290322580641</v>
      </c>
      <c r="AC69" s="298">
        <v>169177</v>
      </c>
      <c r="AD69" s="758">
        <v>191185</v>
      </c>
      <c r="AE69" s="762">
        <v>183820</v>
      </c>
      <c r="AF69" s="690">
        <f t="shared" si="86"/>
        <v>108.65543188494891</v>
      </c>
      <c r="AG69" s="681">
        <f t="shared" si="87"/>
        <v>96.147710332923609</v>
      </c>
      <c r="AH69" s="299">
        <f>SUM(AH70:AH71)</f>
        <v>105140</v>
      </c>
      <c r="AI69" s="299">
        <f>SUM(AI70:AI71)</f>
        <v>107600</v>
      </c>
      <c r="AJ69" s="660">
        <f>SUM(AJ70:AJ71)</f>
        <v>110522</v>
      </c>
      <c r="AK69" s="690">
        <f t="shared" si="88"/>
        <v>105.11888910024729</v>
      </c>
      <c r="AL69" s="681">
        <f t="shared" si="89"/>
        <v>102.71561338289963</v>
      </c>
      <c r="AM69" s="301">
        <f>SUM(AM70:AM71)</f>
        <v>97433</v>
      </c>
      <c r="AN69" s="781">
        <v>110200</v>
      </c>
      <c r="AO69" s="785">
        <f>SUM(AO70:AO71)</f>
        <v>103080</v>
      </c>
      <c r="AP69" s="690">
        <f t="shared" si="90"/>
        <v>105.79577761128161</v>
      </c>
      <c r="AQ69" s="681">
        <f t="shared" si="91"/>
        <v>93.539019963702358</v>
      </c>
      <c r="AR69" s="455">
        <f>+AR70+AR71</f>
        <v>7029</v>
      </c>
      <c r="AS69" s="474">
        <f>+AS70+AS71</f>
        <v>25833</v>
      </c>
      <c r="AT69" s="480">
        <f>+AT70+AT71</f>
        <v>1309</v>
      </c>
      <c r="AU69" s="499"/>
      <c r="AV69" s="500"/>
      <c r="AW69" s="421">
        <f t="shared" si="36"/>
        <v>896809</v>
      </c>
      <c r="AX69" s="290">
        <f t="shared" si="37"/>
        <v>991987.37972008204</v>
      </c>
      <c r="AY69" s="786">
        <f t="shared" si="38"/>
        <v>984228</v>
      </c>
      <c r="AZ69" s="690">
        <f t="shared" si="92"/>
        <v>109.74778353027233</v>
      </c>
      <c r="BA69" s="681">
        <f t="shared" si="93"/>
        <v>99.217794512439099</v>
      </c>
      <c r="BB69" s="297">
        <f t="shared" si="94"/>
        <v>3921907</v>
      </c>
      <c r="BC69" s="448">
        <f t="shared" si="95"/>
        <v>3958987.379720082</v>
      </c>
      <c r="BD69" s="301">
        <f t="shared" si="96"/>
        <v>4123356</v>
      </c>
      <c r="BE69" s="813">
        <f t="shared" si="97"/>
        <v>105.1365062965542</v>
      </c>
      <c r="BF69" s="681">
        <f t="shared" si="98"/>
        <v>104.1517843962296</v>
      </c>
    </row>
    <row r="70" spans="1:58">
      <c r="A70" s="46" t="s">
        <v>115</v>
      </c>
      <c r="B70" s="84" t="s">
        <v>116</v>
      </c>
      <c r="C70" s="45" t="s">
        <v>0</v>
      </c>
      <c r="D70" s="399">
        <v>945080</v>
      </c>
      <c r="E70" s="650">
        <v>893000</v>
      </c>
      <c r="F70" s="660">
        <v>971430</v>
      </c>
      <c r="G70" s="655">
        <f t="shared" si="21"/>
        <v>102.78812375671902</v>
      </c>
      <c r="H70" s="630">
        <f t="shared" si="20"/>
        <v>108.78275475923853</v>
      </c>
      <c r="I70" s="424">
        <v>71246</v>
      </c>
      <c r="J70" s="911">
        <v>69391</v>
      </c>
      <c r="K70" s="665">
        <v>76109</v>
      </c>
      <c r="L70" s="690">
        <f t="shared" si="78"/>
        <v>106.82564635207589</v>
      </c>
      <c r="M70" s="681">
        <f t="shared" si="79"/>
        <v>109.68137078295457</v>
      </c>
      <c r="N70" s="300">
        <v>79022</v>
      </c>
      <c r="O70" s="300">
        <v>95346.880534343334</v>
      </c>
      <c r="P70" s="700">
        <v>108184</v>
      </c>
      <c r="Q70" s="690">
        <f t="shared" si="80"/>
        <v>136.90364708562171</v>
      </c>
      <c r="R70" s="681">
        <f t="shared" si="81"/>
        <v>113.46359670470061</v>
      </c>
      <c r="S70" s="300">
        <v>59130</v>
      </c>
      <c r="T70" s="722">
        <v>55240</v>
      </c>
      <c r="U70" s="720">
        <v>52436</v>
      </c>
      <c r="V70" s="690">
        <f t="shared" si="82"/>
        <v>88.679181464569595</v>
      </c>
      <c r="W70" s="681">
        <f t="shared" si="83"/>
        <v>94.923968139029697</v>
      </c>
      <c r="X70" s="300">
        <v>19635</v>
      </c>
      <c r="Y70" s="739">
        <v>20000</v>
      </c>
      <c r="Z70" s="745">
        <v>21213</v>
      </c>
      <c r="AA70" s="690">
        <f t="shared" si="84"/>
        <v>108.03666921313979</v>
      </c>
      <c r="AB70" s="681">
        <f t="shared" si="85"/>
        <v>106.06500000000001</v>
      </c>
      <c r="AC70" s="298">
        <v>45162</v>
      </c>
      <c r="AD70" s="758">
        <v>49406</v>
      </c>
      <c r="AE70" s="762">
        <v>52992</v>
      </c>
      <c r="AF70" s="690">
        <f t="shared" si="86"/>
        <v>117.33758469509765</v>
      </c>
      <c r="AG70" s="681">
        <f t="shared" si="87"/>
        <v>107.25822774561794</v>
      </c>
      <c r="AH70" s="308">
        <v>38734</v>
      </c>
      <c r="AI70" s="299">
        <v>48600</v>
      </c>
      <c r="AJ70" s="660">
        <v>43067</v>
      </c>
      <c r="AK70" s="690">
        <f t="shared" si="88"/>
        <v>111.18655444828833</v>
      </c>
      <c r="AL70" s="681">
        <f t="shared" si="89"/>
        <v>88.615226337448561</v>
      </c>
      <c r="AM70" s="301">
        <v>40217</v>
      </c>
      <c r="AN70" s="781">
        <v>44000</v>
      </c>
      <c r="AO70" s="785">
        <v>43174</v>
      </c>
      <c r="AP70" s="690">
        <f t="shared" si="90"/>
        <v>107.35261207946888</v>
      </c>
      <c r="AQ70" s="681">
        <f t="shared" si="91"/>
        <v>98.122727272727275</v>
      </c>
      <c r="AR70" s="455">
        <v>6857</v>
      </c>
      <c r="AS70" s="474">
        <v>6540</v>
      </c>
      <c r="AT70" s="480">
        <v>271</v>
      </c>
      <c r="AU70" s="499"/>
      <c r="AV70" s="500"/>
      <c r="AW70" s="421">
        <f t="shared" si="36"/>
        <v>360003</v>
      </c>
      <c r="AX70" s="290">
        <f t="shared" si="37"/>
        <v>388523.88053434331</v>
      </c>
      <c r="AY70" s="786">
        <f t="shared" si="38"/>
        <v>397446</v>
      </c>
      <c r="AZ70" s="690">
        <f t="shared" si="92"/>
        <v>110.4007466604445</v>
      </c>
      <c r="BA70" s="681">
        <f t="shared" si="93"/>
        <v>102.29641468971893</v>
      </c>
      <c r="BB70" s="297">
        <f t="shared" si="94"/>
        <v>1305083</v>
      </c>
      <c r="BC70" s="448">
        <f t="shared" si="95"/>
        <v>1281523.8805343434</v>
      </c>
      <c r="BD70" s="301">
        <f t="shared" si="96"/>
        <v>1368876</v>
      </c>
      <c r="BE70" s="813">
        <f t="shared" si="97"/>
        <v>104.88804160348421</v>
      </c>
      <c r="BF70" s="681">
        <f t="shared" si="98"/>
        <v>106.81626934874085</v>
      </c>
    </row>
    <row r="71" spans="1:58">
      <c r="A71" s="46" t="s">
        <v>117</v>
      </c>
      <c r="B71" s="84" t="s">
        <v>118</v>
      </c>
      <c r="C71" s="45" t="s">
        <v>0</v>
      </c>
      <c r="D71" s="399">
        <v>2080018</v>
      </c>
      <c r="E71" s="650">
        <v>2074000</v>
      </c>
      <c r="F71" s="660">
        <v>2167698</v>
      </c>
      <c r="G71" s="655">
        <f t="shared" si="21"/>
        <v>104.21534813641036</v>
      </c>
      <c r="H71" s="630">
        <f t="shared" si="20"/>
        <v>104.51774349083895</v>
      </c>
      <c r="I71" s="424">
        <v>88256</v>
      </c>
      <c r="J71" s="911">
        <v>89057</v>
      </c>
      <c r="K71" s="665">
        <v>91042</v>
      </c>
      <c r="L71" s="690">
        <f t="shared" si="78"/>
        <v>103.15672588832487</v>
      </c>
      <c r="M71" s="681">
        <f t="shared" si="79"/>
        <v>102.22890957476672</v>
      </c>
      <c r="N71" s="300">
        <v>92689</v>
      </c>
      <c r="O71" s="300">
        <v>115174.49918573872</v>
      </c>
      <c r="P71" s="700">
        <v>123577</v>
      </c>
      <c r="Q71" s="690">
        <f t="shared" si="80"/>
        <v>133.32434269438659</v>
      </c>
      <c r="R71" s="681">
        <f t="shared" si="81"/>
        <v>107.29545244274151</v>
      </c>
      <c r="S71" s="300">
        <v>93116</v>
      </c>
      <c r="T71" s="722">
        <v>95760</v>
      </c>
      <c r="U71" s="720">
        <v>98005</v>
      </c>
      <c r="V71" s="690">
        <f t="shared" si="82"/>
        <v>105.25044031100992</v>
      </c>
      <c r="W71" s="681">
        <f t="shared" si="83"/>
        <v>102.34440267335003</v>
      </c>
      <c r="X71" s="300">
        <v>14936</v>
      </c>
      <c r="Y71" s="739">
        <v>17000</v>
      </c>
      <c r="Z71" s="745">
        <v>14931</v>
      </c>
      <c r="AA71" s="690">
        <f t="shared" si="84"/>
        <v>99.966523835029463</v>
      </c>
      <c r="AB71" s="681">
        <f t="shared" si="85"/>
        <v>87.829411764705881</v>
      </c>
      <c r="AC71" s="298">
        <v>124015</v>
      </c>
      <c r="AD71" s="758">
        <v>141779</v>
      </c>
      <c r="AE71" s="762">
        <v>130828</v>
      </c>
      <c r="AF71" s="690">
        <f t="shared" si="86"/>
        <v>105.49369027940168</v>
      </c>
      <c r="AG71" s="681">
        <f t="shared" si="87"/>
        <v>92.276007025017819</v>
      </c>
      <c r="AH71" s="308">
        <v>66406</v>
      </c>
      <c r="AI71" s="299">
        <v>59000</v>
      </c>
      <c r="AJ71" s="660">
        <v>67455</v>
      </c>
      <c r="AK71" s="690">
        <f t="shared" si="88"/>
        <v>101.57967653525284</v>
      </c>
      <c r="AL71" s="681">
        <f t="shared" si="89"/>
        <v>114.33050847457626</v>
      </c>
      <c r="AM71" s="301">
        <v>57216</v>
      </c>
      <c r="AN71" s="781">
        <v>66200</v>
      </c>
      <c r="AO71" s="785">
        <v>59906</v>
      </c>
      <c r="AP71" s="690">
        <f t="shared" si="90"/>
        <v>104.70148210290829</v>
      </c>
      <c r="AQ71" s="681">
        <f t="shared" si="91"/>
        <v>90.492447129909365</v>
      </c>
      <c r="AR71" s="455">
        <v>172</v>
      </c>
      <c r="AS71" s="474">
        <v>19293</v>
      </c>
      <c r="AT71" s="480">
        <f>758+280</f>
        <v>1038</v>
      </c>
      <c r="AU71" s="499"/>
      <c r="AV71" s="500"/>
      <c r="AW71" s="421">
        <f t="shared" si="36"/>
        <v>536806</v>
      </c>
      <c r="AX71" s="290">
        <f t="shared" si="37"/>
        <v>603263.49918573874</v>
      </c>
      <c r="AY71" s="786">
        <f t="shared" si="38"/>
        <v>586782</v>
      </c>
      <c r="AZ71" s="690">
        <f t="shared" si="92"/>
        <v>109.3098810370972</v>
      </c>
      <c r="BA71" s="681">
        <f t="shared" si="93"/>
        <v>97.267943575571067</v>
      </c>
      <c r="BB71" s="297">
        <f t="shared" si="94"/>
        <v>2616824</v>
      </c>
      <c r="BC71" s="448">
        <f t="shared" si="95"/>
        <v>2677263.4991857386</v>
      </c>
      <c r="BD71" s="301">
        <f t="shared" si="96"/>
        <v>2754480</v>
      </c>
      <c r="BE71" s="813">
        <f t="shared" si="97"/>
        <v>105.26042255803219</v>
      </c>
      <c r="BF71" s="681">
        <f t="shared" si="98"/>
        <v>102.88415767957639</v>
      </c>
    </row>
    <row r="72" spans="1:58" ht="12.75" customHeight="1">
      <c r="A72" s="22" t="s">
        <v>44</v>
      </c>
      <c r="B72" s="82" t="s">
        <v>41</v>
      </c>
      <c r="C72" s="45" t="s">
        <v>0</v>
      </c>
      <c r="D72" s="399">
        <v>1118476</v>
      </c>
      <c r="E72" s="650">
        <v>1069000</v>
      </c>
      <c r="F72" s="660">
        <v>1140828</v>
      </c>
      <c r="G72" s="655">
        <f t="shared" si="21"/>
        <v>101.99843358283951</v>
      </c>
      <c r="H72" s="630">
        <f t="shared" si="20"/>
        <v>106.71917680074836</v>
      </c>
      <c r="I72" s="424">
        <v>148619</v>
      </c>
      <c r="J72" s="911">
        <v>157401</v>
      </c>
      <c r="K72" s="665">
        <v>149089</v>
      </c>
      <c r="L72" s="690">
        <f>K72/I72*100</f>
        <v>100.31624489466353</v>
      </c>
      <c r="M72" s="681">
        <f t="shared" si="79"/>
        <v>94.719220335321879</v>
      </c>
      <c r="N72" s="300">
        <v>117898</v>
      </c>
      <c r="O72" s="300">
        <v>144262.51935244063</v>
      </c>
      <c r="P72" s="700">
        <v>150339</v>
      </c>
      <c r="Q72" s="690">
        <f>P72/N72*100</f>
        <v>127.51615803491154</v>
      </c>
      <c r="R72" s="681">
        <f t="shared" si="81"/>
        <v>104.21209935528313</v>
      </c>
      <c r="S72" s="300">
        <v>130925</v>
      </c>
      <c r="T72" s="722">
        <v>130000</v>
      </c>
      <c r="U72" s="719">
        <v>133885</v>
      </c>
      <c r="V72" s="690">
        <f>U72/S72*100</f>
        <v>102.26083635669276</v>
      </c>
      <c r="W72" s="681">
        <f t="shared" si="83"/>
        <v>102.98846153846154</v>
      </c>
      <c r="X72" s="300">
        <v>37656</v>
      </c>
      <c r="Y72" s="739">
        <v>40000</v>
      </c>
      <c r="Z72" s="660">
        <v>34198</v>
      </c>
      <c r="AA72" s="690">
        <f>Z72/X72*100</f>
        <v>90.816868493732741</v>
      </c>
      <c r="AB72" s="681">
        <f t="shared" si="85"/>
        <v>85.495000000000005</v>
      </c>
      <c r="AC72" s="298">
        <v>372756</v>
      </c>
      <c r="AD72" s="758">
        <v>376909</v>
      </c>
      <c r="AE72" s="762">
        <v>400670</v>
      </c>
      <c r="AF72" s="690">
        <f>AE72/AC72*100</f>
        <v>107.48854478532874</v>
      </c>
      <c r="AG72" s="681">
        <f t="shared" si="87"/>
        <v>106.30417421711873</v>
      </c>
      <c r="AH72" s="299">
        <v>68908</v>
      </c>
      <c r="AI72" s="299">
        <v>71300</v>
      </c>
      <c r="AJ72" s="660">
        <v>75755</v>
      </c>
      <c r="AK72" s="690">
        <f>AJ72/AH72*100</f>
        <v>109.93643698844838</v>
      </c>
      <c r="AL72" s="681">
        <f t="shared" si="89"/>
        <v>106.24824684431977</v>
      </c>
      <c r="AM72" s="301">
        <v>80601</v>
      </c>
      <c r="AN72" s="781">
        <v>92700</v>
      </c>
      <c r="AO72" s="785">
        <v>86759</v>
      </c>
      <c r="AP72" s="690">
        <f>AO72/AM72*100</f>
        <v>107.64010372079751</v>
      </c>
      <c r="AQ72" s="681">
        <f t="shared" si="91"/>
        <v>93.59115426105717</v>
      </c>
      <c r="AR72" s="455">
        <v>1139</v>
      </c>
      <c r="AS72" s="475">
        <v>894</v>
      </c>
      <c r="AT72" s="480">
        <f>1130+145</f>
        <v>1275</v>
      </c>
      <c r="AU72" s="499"/>
      <c r="AV72" s="500"/>
      <c r="AW72" s="421">
        <f t="shared" si="36"/>
        <v>958502</v>
      </c>
      <c r="AX72" s="290">
        <f t="shared" si="37"/>
        <v>1013466.5193524406</v>
      </c>
      <c r="AY72" s="786">
        <f t="shared" si="38"/>
        <v>1031970</v>
      </c>
      <c r="AZ72" s="690">
        <f>AY72/AW72*100</f>
        <v>107.66487706859245</v>
      </c>
      <c r="BA72" s="681">
        <f t="shared" si="93"/>
        <v>101.82576141335011</v>
      </c>
      <c r="BB72" s="297">
        <f t="shared" si="94"/>
        <v>2076978</v>
      </c>
      <c r="BC72" s="448">
        <f t="shared" si="95"/>
        <v>2082466.5193524407</v>
      </c>
      <c r="BD72" s="301">
        <f t="shared" si="96"/>
        <v>2172798</v>
      </c>
      <c r="BE72" s="813">
        <f>BD72/BB72*100</f>
        <v>104.61343355586818</v>
      </c>
      <c r="BF72" s="681">
        <f t="shared" si="98"/>
        <v>104.33771586760724</v>
      </c>
    </row>
    <row r="73" spans="1:58" s="20" customFormat="1" ht="16.5" customHeight="1" thickBot="1">
      <c r="A73" s="66" t="s">
        <v>45</v>
      </c>
      <c r="B73" s="66" t="s">
        <v>72</v>
      </c>
      <c r="C73" s="49" t="s">
        <v>0</v>
      </c>
      <c r="D73" s="642">
        <v>324437</v>
      </c>
      <c r="E73" s="663">
        <v>299000</v>
      </c>
      <c r="F73" s="669">
        <v>397023</v>
      </c>
      <c r="G73" s="655">
        <f t="shared" si="21"/>
        <v>122.37291061130513</v>
      </c>
      <c r="H73" s="632">
        <f t="shared" si="20"/>
        <v>132.78361204013379</v>
      </c>
      <c r="I73" s="426">
        <v>14184</v>
      </c>
      <c r="J73" s="817">
        <v>17870</v>
      </c>
      <c r="K73" s="669">
        <v>17984</v>
      </c>
      <c r="L73" s="691">
        <f>K73/I73*100</f>
        <v>126.79075014100394</v>
      </c>
      <c r="M73" s="683">
        <f t="shared" si="79"/>
        <v>100.63794068270846</v>
      </c>
      <c r="N73" s="405">
        <v>13869</v>
      </c>
      <c r="O73" s="408">
        <v>16000</v>
      </c>
      <c r="P73" s="701">
        <v>23534</v>
      </c>
      <c r="Q73" s="691">
        <f>P73/N73*100</f>
        <v>169.68779291946069</v>
      </c>
      <c r="R73" s="683">
        <f t="shared" si="81"/>
        <v>147.08750000000001</v>
      </c>
      <c r="S73" s="408">
        <v>33152</v>
      </c>
      <c r="T73" s="724">
        <v>16500</v>
      </c>
      <c r="U73" s="902">
        <v>29326</v>
      </c>
      <c r="V73" s="691">
        <f>U73/S73*100</f>
        <v>88.459218146718143</v>
      </c>
      <c r="W73" s="683">
        <f t="shared" si="83"/>
        <v>177.73333333333335</v>
      </c>
      <c r="X73" s="408">
        <v>3818</v>
      </c>
      <c r="Y73" s="747">
        <v>3000</v>
      </c>
      <c r="Z73" s="669">
        <v>4182</v>
      </c>
      <c r="AA73" s="691">
        <f>Z73/X73*100</f>
        <v>109.53378732320587</v>
      </c>
      <c r="AB73" s="683">
        <f t="shared" si="85"/>
        <v>139.39999999999998</v>
      </c>
      <c r="AC73" s="70">
        <v>29636</v>
      </c>
      <c r="AD73" s="756">
        <v>36130</v>
      </c>
      <c r="AE73" s="767">
        <v>58540</v>
      </c>
      <c r="AF73" s="691">
        <f>AE73/AC73*100</f>
        <v>197.53003104332569</v>
      </c>
      <c r="AG73" s="683">
        <f t="shared" si="87"/>
        <v>162.02601716025464</v>
      </c>
      <c r="AH73" s="408">
        <v>18068</v>
      </c>
      <c r="AI73" s="821">
        <v>20300</v>
      </c>
      <c r="AJ73" s="669">
        <v>38052</v>
      </c>
      <c r="AK73" s="691">
        <f>AJ73/AH73*100</f>
        <v>210.60438344033651</v>
      </c>
      <c r="AL73" s="683">
        <f t="shared" si="89"/>
        <v>187.44827586206895</v>
      </c>
      <c r="AM73" s="75">
        <v>7174</v>
      </c>
      <c r="AN73" s="787">
        <v>9300</v>
      </c>
      <c r="AO73" s="790">
        <v>8077</v>
      </c>
      <c r="AP73" s="691">
        <f>AO73/AM73*100</f>
        <v>112.58712015611931</v>
      </c>
      <c r="AQ73" s="683">
        <f t="shared" si="91"/>
        <v>86.849462365591407</v>
      </c>
      <c r="AR73" s="469">
        <v>380</v>
      </c>
      <c r="AS73" s="478">
        <v>2209</v>
      </c>
      <c r="AT73" s="483">
        <v>91</v>
      </c>
      <c r="AU73" s="503"/>
      <c r="AV73" s="504"/>
      <c r="AW73" s="532">
        <f t="shared" si="36"/>
        <v>120281</v>
      </c>
      <c r="AX73" s="390">
        <f t="shared" si="37"/>
        <v>121309</v>
      </c>
      <c r="AY73" s="826">
        <f t="shared" si="38"/>
        <v>179786</v>
      </c>
      <c r="AZ73" s="691">
        <f>AY73/AW73*100</f>
        <v>149.47165387717095</v>
      </c>
      <c r="BA73" s="683">
        <f t="shared" si="93"/>
        <v>148.20499715602304</v>
      </c>
      <c r="BB73" s="77">
        <f t="shared" si="94"/>
        <v>444718</v>
      </c>
      <c r="BC73" s="449">
        <f t="shared" si="95"/>
        <v>420309</v>
      </c>
      <c r="BD73" s="75">
        <f t="shared" si="96"/>
        <v>576809</v>
      </c>
      <c r="BE73" s="682">
        <f>BD73/BB73*100</f>
        <v>129.70219330002385</v>
      </c>
      <c r="BF73" s="683">
        <f t="shared" si="98"/>
        <v>137.23451080038734</v>
      </c>
    </row>
    <row r="74" spans="1:58" ht="18" customHeight="1" thickTop="1" thickBot="1">
      <c r="A74" s="42"/>
      <c r="B74" s="65"/>
      <c r="C74" s="64"/>
      <c r="D74" s="959" t="s">
        <v>54</v>
      </c>
      <c r="E74" s="960"/>
      <c r="F74" s="960"/>
      <c r="G74" s="960"/>
      <c r="H74" s="961"/>
      <c r="I74" s="32" t="s">
        <v>55</v>
      </c>
      <c r="J74" s="33"/>
      <c r="K74" s="33"/>
      <c r="L74" s="33"/>
      <c r="M74" s="34"/>
      <c r="N74" s="32" t="s">
        <v>82</v>
      </c>
      <c r="O74" s="33"/>
      <c r="P74" s="33"/>
      <c r="Q74" s="33"/>
      <c r="R74" s="34"/>
      <c r="S74" s="32" t="s">
        <v>62</v>
      </c>
      <c r="T74" s="33"/>
      <c r="U74" s="33"/>
      <c r="V74" s="33"/>
      <c r="W74" s="34"/>
      <c r="X74" s="32" t="s">
        <v>56</v>
      </c>
      <c r="Y74" s="33"/>
      <c r="Z74" s="33"/>
      <c r="AA74" s="33"/>
      <c r="AB74" s="34"/>
      <c r="AC74" s="32" t="s">
        <v>57</v>
      </c>
      <c r="AD74" s="33"/>
      <c r="AE74" s="768"/>
      <c r="AF74" s="33"/>
      <c r="AG74" s="34"/>
      <c r="AH74" s="32" t="s">
        <v>58</v>
      </c>
      <c r="AI74" s="33"/>
      <c r="AJ74" s="33"/>
      <c r="AK74" s="33"/>
      <c r="AL74" s="34"/>
      <c r="AM74" s="32" t="s">
        <v>59</v>
      </c>
      <c r="AN74" s="33"/>
      <c r="AO74" s="33"/>
      <c r="AP74" s="33"/>
      <c r="AQ74" s="34"/>
      <c r="AR74" s="32" t="s">
        <v>77</v>
      </c>
      <c r="AS74" s="33"/>
      <c r="AT74" s="33"/>
      <c r="AU74" s="33"/>
      <c r="AV74" s="34"/>
      <c r="AW74" s="32" t="s">
        <v>60</v>
      </c>
      <c r="AX74" s="33"/>
      <c r="AY74" s="33"/>
      <c r="AZ74" s="33"/>
      <c r="BA74" s="34"/>
      <c r="BB74" s="32" t="s">
        <v>61</v>
      </c>
      <c r="BC74" s="33"/>
      <c r="BD74" s="33"/>
      <c r="BE74" s="33"/>
      <c r="BF74" s="34"/>
    </row>
    <row r="75" spans="1:58" ht="16.5" customHeight="1" thickTop="1">
      <c r="A75" s="11" t="s">
        <v>7</v>
      </c>
      <c r="B75" s="96" t="s">
        <v>9</v>
      </c>
      <c r="C75" s="52" t="s">
        <v>23</v>
      </c>
      <c r="D75" s="509">
        <v>2010</v>
      </c>
      <c r="E75" s="509" t="s">
        <v>221</v>
      </c>
      <c r="F75" s="509" t="s">
        <v>221</v>
      </c>
      <c r="G75" s="509" t="s">
        <v>8</v>
      </c>
      <c r="H75" s="509" t="s">
        <v>8</v>
      </c>
      <c r="I75" s="13">
        <v>2010</v>
      </c>
      <c r="J75" s="13" t="s">
        <v>221</v>
      </c>
      <c r="K75" s="13" t="s">
        <v>221</v>
      </c>
      <c r="L75" s="13" t="s">
        <v>8</v>
      </c>
      <c r="M75" s="13" t="s">
        <v>8</v>
      </c>
      <c r="N75" s="13">
        <v>2010</v>
      </c>
      <c r="O75" s="13" t="s">
        <v>221</v>
      </c>
      <c r="P75" s="13" t="s">
        <v>221</v>
      </c>
      <c r="Q75" s="13" t="s">
        <v>8</v>
      </c>
      <c r="R75" s="13" t="s">
        <v>8</v>
      </c>
      <c r="S75" s="13">
        <v>2010</v>
      </c>
      <c r="T75" s="13" t="s">
        <v>221</v>
      </c>
      <c r="U75" s="13" t="s">
        <v>221</v>
      </c>
      <c r="V75" s="13" t="s">
        <v>8</v>
      </c>
      <c r="W75" s="13" t="s">
        <v>8</v>
      </c>
      <c r="X75" s="13">
        <v>2010</v>
      </c>
      <c r="Y75" s="13" t="s">
        <v>221</v>
      </c>
      <c r="Z75" s="13" t="s">
        <v>221</v>
      </c>
      <c r="AA75" s="13" t="s">
        <v>8</v>
      </c>
      <c r="AB75" s="13" t="s">
        <v>8</v>
      </c>
      <c r="AC75" s="13">
        <v>2010</v>
      </c>
      <c r="AD75" s="13" t="s">
        <v>221</v>
      </c>
      <c r="AE75" s="13" t="s">
        <v>221</v>
      </c>
      <c r="AF75" s="13" t="s">
        <v>8</v>
      </c>
      <c r="AG75" s="13" t="s">
        <v>8</v>
      </c>
      <c r="AH75" s="13">
        <v>2010</v>
      </c>
      <c r="AI75" s="13" t="s">
        <v>221</v>
      </c>
      <c r="AJ75" s="13" t="s">
        <v>221</v>
      </c>
      <c r="AK75" s="13" t="s">
        <v>8</v>
      </c>
      <c r="AL75" s="13" t="s">
        <v>8</v>
      </c>
      <c r="AM75" s="13">
        <v>2010</v>
      </c>
      <c r="AN75" s="13" t="s">
        <v>221</v>
      </c>
      <c r="AO75" s="13" t="s">
        <v>221</v>
      </c>
      <c r="AP75" s="13" t="s">
        <v>8</v>
      </c>
      <c r="AQ75" s="13" t="s">
        <v>8</v>
      </c>
      <c r="AR75" s="13" t="s">
        <v>79</v>
      </c>
      <c r="AS75" s="13" t="s">
        <v>221</v>
      </c>
      <c r="AT75" s="13" t="s">
        <v>221</v>
      </c>
      <c r="AU75" s="13" t="s">
        <v>8</v>
      </c>
      <c r="AV75" s="13" t="s">
        <v>8</v>
      </c>
      <c r="AW75" s="13">
        <v>2010</v>
      </c>
      <c r="AX75" s="13" t="s">
        <v>221</v>
      </c>
      <c r="AY75" s="13" t="s">
        <v>221</v>
      </c>
      <c r="AZ75" s="13" t="s">
        <v>8</v>
      </c>
      <c r="BA75" s="13" t="s">
        <v>8</v>
      </c>
      <c r="BB75" s="13">
        <v>2010</v>
      </c>
      <c r="BC75" s="13" t="s">
        <v>221</v>
      </c>
      <c r="BD75" s="13" t="s">
        <v>221</v>
      </c>
      <c r="BE75" s="13" t="s">
        <v>8</v>
      </c>
      <c r="BF75" s="13" t="s">
        <v>8</v>
      </c>
    </row>
    <row r="76" spans="1:58" ht="14.25" customHeight="1">
      <c r="A76" s="14"/>
      <c r="B76" s="97"/>
      <c r="C76" s="54"/>
      <c r="D76" s="510"/>
      <c r="E76" s="633"/>
      <c r="F76" s="510"/>
      <c r="G76" s="510" t="s">
        <v>222</v>
      </c>
      <c r="H76" s="510" t="s">
        <v>223</v>
      </c>
      <c r="I76" s="16"/>
      <c r="J76" s="71"/>
      <c r="K76" s="16"/>
      <c r="L76" s="16" t="s">
        <v>222</v>
      </c>
      <c r="M76" s="16" t="s">
        <v>223</v>
      </c>
      <c r="N76" s="16"/>
      <c r="O76" s="71"/>
      <c r="P76" s="16"/>
      <c r="Q76" s="16" t="s">
        <v>222</v>
      </c>
      <c r="R76" s="16" t="s">
        <v>223</v>
      </c>
      <c r="S76" s="16"/>
      <c r="T76" s="443"/>
      <c r="U76" s="16"/>
      <c r="V76" s="16" t="s">
        <v>222</v>
      </c>
      <c r="W76" s="16" t="s">
        <v>223</v>
      </c>
      <c r="X76" s="16"/>
      <c r="Y76" s="71"/>
      <c r="Z76" s="16"/>
      <c r="AA76" s="16" t="s">
        <v>222</v>
      </c>
      <c r="AB76" s="16" t="s">
        <v>223</v>
      </c>
      <c r="AC76" s="16"/>
      <c r="AD76" s="443"/>
      <c r="AE76" s="16"/>
      <c r="AF76" s="16" t="s">
        <v>222</v>
      </c>
      <c r="AG76" s="16" t="s">
        <v>223</v>
      </c>
      <c r="AH76" s="16"/>
      <c r="AI76" s="443"/>
      <c r="AJ76" s="16"/>
      <c r="AK76" s="16" t="s">
        <v>222</v>
      </c>
      <c r="AL76" s="16" t="s">
        <v>223</v>
      </c>
      <c r="AM76" s="16"/>
      <c r="AN76" s="71"/>
      <c r="AO76" s="16"/>
      <c r="AP76" s="16" t="s">
        <v>222</v>
      </c>
      <c r="AQ76" s="16" t="s">
        <v>223</v>
      </c>
      <c r="AR76" s="16"/>
      <c r="AT76" s="16"/>
      <c r="AU76" s="16" t="s">
        <v>222</v>
      </c>
      <c r="AV76" s="16" t="s">
        <v>223</v>
      </c>
      <c r="AW76" s="16"/>
      <c r="AX76" s="71"/>
      <c r="AY76" s="16"/>
      <c r="AZ76" s="16" t="s">
        <v>222</v>
      </c>
      <c r="BA76" s="16" t="s">
        <v>223</v>
      </c>
      <c r="BB76" s="16"/>
      <c r="BC76" s="71"/>
      <c r="BD76" s="16"/>
      <c r="BE76" s="16" t="s">
        <v>222</v>
      </c>
      <c r="BF76" s="16" t="s">
        <v>223</v>
      </c>
    </row>
    <row r="77" spans="1:58" ht="14.25" customHeight="1" thickBot="1">
      <c r="A77" s="17"/>
      <c r="B77" s="98"/>
      <c r="C77" s="56"/>
      <c r="D77" s="30" t="s">
        <v>51</v>
      </c>
      <c r="E77" s="510" t="s">
        <v>52</v>
      </c>
      <c r="F77" s="30" t="s">
        <v>51</v>
      </c>
      <c r="G77" s="30" t="s">
        <v>51</v>
      </c>
      <c r="H77" s="30" t="s">
        <v>53</v>
      </c>
      <c r="I77" s="39" t="s">
        <v>51</v>
      </c>
      <c r="J77" s="16" t="s">
        <v>52</v>
      </c>
      <c r="K77" s="39" t="s">
        <v>51</v>
      </c>
      <c r="L77" s="39" t="s">
        <v>51</v>
      </c>
      <c r="M77" s="39" t="s">
        <v>53</v>
      </c>
      <c r="N77" s="39" t="s">
        <v>51</v>
      </c>
      <c r="O77" s="16" t="s">
        <v>52</v>
      </c>
      <c r="P77" s="39" t="s">
        <v>51</v>
      </c>
      <c r="Q77" s="39" t="s">
        <v>51</v>
      </c>
      <c r="R77" s="39" t="s">
        <v>53</v>
      </c>
      <c r="S77" s="39" t="s">
        <v>51</v>
      </c>
      <c r="T77" s="39" t="s">
        <v>52</v>
      </c>
      <c r="U77" s="39" t="s">
        <v>51</v>
      </c>
      <c r="V77" s="39" t="s">
        <v>51</v>
      </c>
      <c r="W77" s="39" t="s">
        <v>53</v>
      </c>
      <c r="X77" s="39" t="s">
        <v>51</v>
      </c>
      <c r="Y77" s="16" t="s">
        <v>52</v>
      </c>
      <c r="Z77" s="39" t="s">
        <v>51</v>
      </c>
      <c r="AA77" s="39" t="s">
        <v>51</v>
      </c>
      <c r="AB77" s="39" t="s">
        <v>53</v>
      </c>
      <c r="AC77" s="39" t="s">
        <v>51</v>
      </c>
      <c r="AD77" s="39" t="s">
        <v>52</v>
      </c>
      <c r="AE77" s="39" t="s">
        <v>51</v>
      </c>
      <c r="AF77" s="39" t="s">
        <v>51</v>
      </c>
      <c r="AG77" s="39" t="s">
        <v>53</v>
      </c>
      <c r="AH77" s="39" t="s">
        <v>51</v>
      </c>
      <c r="AI77" s="39" t="s">
        <v>52</v>
      </c>
      <c r="AJ77" s="39" t="s">
        <v>51</v>
      </c>
      <c r="AK77" s="39" t="s">
        <v>51</v>
      </c>
      <c r="AL77" s="39" t="s">
        <v>53</v>
      </c>
      <c r="AM77" s="39" t="s">
        <v>51</v>
      </c>
      <c r="AN77" s="16" t="s">
        <v>52</v>
      </c>
      <c r="AO77" s="39" t="s">
        <v>51</v>
      </c>
      <c r="AP77" s="39" t="s">
        <v>51</v>
      </c>
      <c r="AQ77" s="39" t="s">
        <v>53</v>
      </c>
      <c r="AR77" s="39" t="s">
        <v>51</v>
      </c>
      <c r="AS77" s="16" t="s">
        <v>52</v>
      </c>
      <c r="AT77" s="39" t="s">
        <v>51</v>
      </c>
      <c r="AU77" s="30" t="s">
        <v>51</v>
      </c>
      <c r="AV77" s="30" t="s">
        <v>53</v>
      </c>
      <c r="AW77" s="39" t="s">
        <v>51</v>
      </c>
      <c r="AX77" s="16" t="s">
        <v>52</v>
      </c>
      <c r="AY77" s="39" t="s">
        <v>51</v>
      </c>
      <c r="AZ77" s="39" t="s">
        <v>51</v>
      </c>
      <c r="BA77" s="39" t="s">
        <v>53</v>
      </c>
      <c r="BB77" s="39" t="s">
        <v>51</v>
      </c>
      <c r="BC77" s="16" t="s">
        <v>52</v>
      </c>
      <c r="BD77" s="39" t="s">
        <v>51</v>
      </c>
      <c r="BE77" s="39" t="s">
        <v>51</v>
      </c>
      <c r="BF77" s="39" t="s">
        <v>53</v>
      </c>
    </row>
    <row r="78" spans="1:58" s="20" customFormat="1" ht="16.5" customHeight="1" thickTop="1" thickBot="1">
      <c r="A78" s="92" t="s">
        <v>46</v>
      </c>
      <c r="B78" s="92" t="s">
        <v>139</v>
      </c>
      <c r="C78" s="93" t="s">
        <v>0</v>
      </c>
      <c r="D78" s="517">
        <v>326340</v>
      </c>
      <c r="E78" s="668">
        <v>300000</v>
      </c>
      <c r="F78" s="699">
        <v>349429</v>
      </c>
      <c r="G78" s="892">
        <f>F78/D78*100</f>
        <v>107.07513636085065</v>
      </c>
      <c r="H78" s="674">
        <f t="shared" si="20"/>
        <v>116.47633333333334</v>
      </c>
      <c r="I78" s="670">
        <v>26124</v>
      </c>
      <c r="J78" s="702">
        <v>24820</v>
      </c>
      <c r="K78" s="699">
        <v>29015</v>
      </c>
      <c r="L78" s="703">
        <f>K78/I78*100</f>
        <v>111.06645230439443</v>
      </c>
      <c r="M78" s="714">
        <f>K78/J78*100</f>
        <v>116.90169218372279</v>
      </c>
      <c r="N78" s="707">
        <v>22046</v>
      </c>
      <c r="O78" s="702">
        <v>70000</v>
      </c>
      <c r="P78" s="706">
        <v>25602</v>
      </c>
      <c r="Q78" s="713">
        <f>P78/N78*100</f>
        <v>116.12991018778918</v>
      </c>
      <c r="R78" s="714">
        <f>P78/O78*100</f>
        <v>36.574285714285715</v>
      </c>
      <c r="S78" s="710">
        <v>28305</v>
      </c>
      <c r="T78" s="732">
        <v>72000</v>
      </c>
      <c r="U78" s="726">
        <v>32340</v>
      </c>
      <c r="V78" s="703">
        <f>U78/S78*100</f>
        <v>114.25543190249073</v>
      </c>
      <c r="W78" s="714">
        <f>U78/T78*100</f>
        <v>44.916666666666664</v>
      </c>
      <c r="X78" s="903">
        <v>7130</v>
      </c>
      <c r="Y78" s="906">
        <v>5000</v>
      </c>
      <c r="Z78" s="699">
        <v>6955</v>
      </c>
      <c r="AA78" s="703">
        <f>Z78/X78*100</f>
        <v>97.545582047685826</v>
      </c>
      <c r="AB78" s="714">
        <f>Z78/Y78*100</f>
        <v>139.1</v>
      </c>
      <c r="AC78" s="753">
        <v>38403</v>
      </c>
      <c r="AD78" s="770">
        <v>29700</v>
      </c>
      <c r="AE78" s="772">
        <v>43726</v>
      </c>
      <c r="AF78" s="703">
        <f>AE78/AC78*100</f>
        <v>113.86089628414446</v>
      </c>
      <c r="AG78" s="714">
        <f>AE78/AD78*100</f>
        <v>147.2255892255892</v>
      </c>
      <c r="AH78" s="710">
        <v>11174</v>
      </c>
      <c r="AI78" s="442">
        <v>16000</v>
      </c>
      <c r="AJ78" s="910">
        <v>12719</v>
      </c>
      <c r="AK78" s="684">
        <f>AJ78/AH78*100</f>
        <v>113.8267406479327</v>
      </c>
      <c r="AL78" s="714">
        <f>AJ78/AI78*100</f>
        <v>79.493749999999991</v>
      </c>
      <c r="AM78" s="670">
        <v>11926</v>
      </c>
      <c r="AN78" s="792">
        <v>16000</v>
      </c>
      <c r="AO78" s="788">
        <v>14039</v>
      </c>
      <c r="AP78" s="713">
        <f>AO78/AM78*100</f>
        <v>117.7175918161999</v>
      </c>
      <c r="AQ78" s="714">
        <f>AO78/AN78*100</f>
        <v>87.743749999999991</v>
      </c>
      <c r="AR78" s="545">
        <v>135</v>
      </c>
      <c r="AS78" s="479">
        <v>505</v>
      </c>
      <c r="AT78" s="484">
        <v>0</v>
      </c>
      <c r="AU78" s="505"/>
      <c r="AV78" s="533"/>
      <c r="AW78" s="528">
        <f t="shared" ref="AW78:AY83" si="99">SUM(I78,N78,S78,X78,AC78,AH78,AM78,AR78)</f>
        <v>145243</v>
      </c>
      <c r="AX78" s="43">
        <f t="shared" si="99"/>
        <v>234025</v>
      </c>
      <c r="AY78" s="824">
        <f t="shared" si="99"/>
        <v>164396</v>
      </c>
      <c r="AZ78" s="827">
        <f>AY78/AW78*100</f>
        <v>113.18686614845465</v>
      </c>
      <c r="BA78" s="835">
        <f>AY78/AX78*100</f>
        <v>70.247195812413196</v>
      </c>
      <c r="BB78" s="670">
        <f t="shared" ref="BB78:BD80" si="100">SUM(AW78,D78)</f>
        <v>471583</v>
      </c>
      <c r="BC78" s="72">
        <f t="shared" si="100"/>
        <v>534025</v>
      </c>
      <c r="BD78" s="782">
        <f t="shared" si="100"/>
        <v>513825</v>
      </c>
      <c r="BE78" s="838">
        <f>BD78/BB78*100</f>
        <v>108.95748998585614</v>
      </c>
      <c r="BF78" s="835">
        <f>BD78/BC78*100</f>
        <v>96.217405552174526</v>
      </c>
    </row>
    <row r="79" spans="1:58" s="20" customFormat="1" ht="14.25" thickTop="1" thickBot="1">
      <c r="A79" s="23" t="s">
        <v>74</v>
      </c>
      <c r="B79" s="23" t="s">
        <v>140</v>
      </c>
      <c r="C79" s="45" t="s">
        <v>0</v>
      </c>
      <c r="D79" s="435">
        <v>174804</v>
      </c>
      <c r="E79" s="649">
        <v>199500</v>
      </c>
      <c r="F79" s="665">
        <v>220413</v>
      </c>
      <c r="G79" s="654">
        <f>F79/D79*100</f>
        <v>126.09150820347361</v>
      </c>
      <c r="H79" s="629">
        <f t="shared" si="20"/>
        <v>110.48270676691729</v>
      </c>
      <c r="I79" s="76">
        <v>18171</v>
      </c>
      <c r="J79" s="403">
        <v>20673</v>
      </c>
      <c r="K79" s="665">
        <v>17151</v>
      </c>
      <c r="L79" s="689">
        <f>K79/I79*100</f>
        <v>94.38666006273732</v>
      </c>
      <c r="M79" s="680">
        <f>K79/J79*100</f>
        <v>82.963285444783054</v>
      </c>
      <c r="N79" s="708">
        <v>23449</v>
      </c>
      <c r="O79" s="403">
        <v>28306.412089714999</v>
      </c>
      <c r="P79" s="700">
        <v>20832</v>
      </c>
      <c r="Q79" s="679">
        <f>P79/N79*100</f>
        <v>88.839609365004904</v>
      </c>
      <c r="R79" s="680">
        <f>P79/O79*100</f>
        <v>73.594632671829189</v>
      </c>
      <c r="S79" s="711">
        <v>0</v>
      </c>
      <c r="T79" s="723">
        <v>5000</v>
      </c>
      <c r="U79" s="727">
        <v>0</v>
      </c>
      <c r="V79" s="689"/>
      <c r="W79" s="680"/>
      <c r="X79" s="904">
        <v>5826</v>
      </c>
      <c r="Y79" s="907">
        <v>8900</v>
      </c>
      <c r="Z79" s="665">
        <v>6856</v>
      </c>
      <c r="AA79" s="703">
        <f>Z79/X79*100</f>
        <v>117.67936834878132</v>
      </c>
      <c r="AB79" s="680">
        <f>Z79/Y79*100</f>
        <v>77.033707865168537</v>
      </c>
      <c r="AC79" s="462">
        <v>37914</v>
      </c>
      <c r="AD79" s="763">
        <v>42606</v>
      </c>
      <c r="AE79" s="762">
        <v>52804</v>
      </c>
      <c r="AF79" s="689">
        <f>AE79/AC79*100</f>
        <v>139.27309173392416</v>
      </c>
      <c r="AG79" s="680">
        <f>AE79/AD79*100</f>
        <v>123.93559592545651</v>
      </c>
      <c r="AH79" s="711">
        <v>16304</v>
      </c>
      <c r="AI79" s="439">
        <v>15400</v>
      </c>
      <c r="AJ79" s="665">
        <v>20140</v>
      </c>
      <c r="AK79" s="688">
        <f>AJ79/AH79*100</f>
        <v>123.5279685966634</v>
      </c>
      <c r="AL79" s="680">
        <f>AJ79/AI79*100</f>
        <v>130.77922077922076</v>
      </c>
      <c r="AM79" s="76">
        <v>0</v>
      </c>
      <c r="AN79" s="793">
        <v>50000</v>
      </c>
      <c r="AO79" s="667">
        <v>0</v>
      </c>
      <c r="AP79" s="688"/>
      <c r="AQ79" s="774">
        <f>AO79/AN79*100</f>
        <v>0</v>
      </c>
      <c r="AR79" s="546">
        <v>0</v>
      </c>
      <c r="AS79" s="472">
        <v>908</v>
      </c>
      <c r="AT79" s="485">
        <v>0</v>
      </c>
      <c r="AU79" s="506"/>
      <c r="AV79" s="534"/>
      <c r="AW79" s="422">
        <f t="shared" si="99"/>
        <v>101664</v>
      </c>
      <c r="AX79" s="44">
        <f t="shared" si="99"/>
        <v>171793.41208971501</v>
      </c>
      <c r="AY79" s="744">
        <f t="shared" si="99"/>
        <v>117783</v>
      </c>
      <c r="AZ79" s="828">
        <f>AY79/AW79*100</f>
        <v>115.85516997167137</v>
      </c>
      <c r="BA79" s="734">
        <f>AY79/AX79*100</f>
        <v>68.560836278454389</v>
      </c>
      <c r="BB79" s="76">
        <f t="shared" si="100"/>
        <v>276468</v>
      </c>
      <c r="BC79" s="73">
        <f t="shared" si="100"/>
        <v>371293.41208971501</v>
      </c>
      <c r="BD79" s="783">
        <f t="shared" si="100"/>
        <v>338196</v>
      </c>
      <c r="BE79" s="741">
        <f>BD79/BB79*100</f>
        <v>122.32735795824472</v>
      </c>
      <c r="BF79" s="734">
        <f>BD79/BC79*100</f>
        <v>91.085914532273534</v>
      </c>
    </row>
    <row r="80" spans="1:58" s="20" customFormat="1" ht="24.75" thickTop="1" thickBot="1">
      <c r="A80" s="23" t="s">
        <v>76</v>
      </c>
      <c r="B80" s="94" t="s">
        <v>141</v>
      </c>
      <c r="C80" s="45" t="s">
        <v>0</v>
      </c>
      <c r="D80" s="435">
        <v>28769</v>
      </c>
      <c r="E80" s="649">
        <v>10000</v>
      </c>
      <c r="F80" s="665">
        <v>39860</v>
      </c>
      <c r="G80" s="654">
        <f>F80/D80*100</f>
        <v>138.55191351802287</v>
      </c>
      <c r="H80" s="629">
        <f t="shared" si="20"/>
        <v>398.6</v>
      </c>
      <c r="I80" s="671">
        <v>0</v>
      </c>
      <c r="J80" s="403">
        <v>100</v>
      </c>
      <c r="K80" s="665">
        <v>0</v>
      </c>
      <c r="L80" s="689"/>
      <c r="M80" s="680">
        <f>K80/J80*100</f>
        <v>0</v>
      </c>
      <c r="N80" s="708">
        <v>0</v>
      </c>
      <c r="O80" s="403">
        <v>0</v>
      </c>
      <c r="P80" s="700">
        <v>0</v>
      </c>
      <c r="Q80" s="679"/>
      <c r="R80" s="680"/>
      <c r="S80" s="729">
        <v>0</v>
      </c>
      <c r="T80" s="644">
        <v>0</v>
      </c>
      <c r="U80" s="730">
        <v>0</v>
      </c>
      <c r="V80" s="689"/>
      <c r="W80" s="680"/>
      <c r="X80" s="904">
        <v>2626</v>
      </c>
      <c r="Y80" s="907">
        <v>3300</v>
      </c>
      <c r="Z80" s="665">
        <v>2573</v>
      </c>
      <c r="AA80" s="689">
        <f>Z80/X80*100</f>
        <v>97.981721249047979</v>
      </c>
      <c r="AB80" s="680">
        <f>Z80/Y80*100</f>
        <v>77.969696969696969</v>
      </c>
      <c r="AC80" s="462">
        <v>1873</v>
      </c>
      <c r="AD80" s="771">
        <v>1616</v>
      </c>
      <c r="AE80" s="762">
        <v>2588</v>
      </c>
      <c r="AF80" s="689">
        <f>AE80/AC80*100</f>
        <v>138.17405232247731</v>
      </c>
      <c r="AG80" s="680">
        <f>AE80/AD80*100</f>
        <v>160.14851485148515</v>
      </c>
      <c r="AH80" s="711">
        <v>0</v>
      </c>
      <c r="AI80" s="439">
        <v>0</v>
      </c>
      <c r="AJ80" s="665">
        <v>0</v>
      </c>
      <c r="AK80" s="689"/>
      <c r="AL80" s="680"/>
      <c r="AM80" s="76">
        <v>0</v>
      </c>
      <c r="AN80" s="795">
        <v>0</v>
      </c>
      <c r="AO80" s="667">
        <v>0</v>
      </c>
      <c r="AP80" s="689"/>
      <c r="AQ80" s="775"/>
      <c r="AR80" s="422">
        <v>0</v>
      </c>
      <c r="AS80" s="472">
        <v>280</v>
      </c>
      <c r="AT80" s="485">
        <v>-2921</v>
      </c>
      <c r="AU80" s="506"/>
      <c r="AV80" s="534"/>
      <c r="AW80" s="422">
        <f t="shared" si="99"/>
        <v>4499</v>
      </c>
      <c r="AX80" s="44">
        <f t="shared" si="99"/>
        <v>5296</v>
      </c>
      <c r="AY80" s="744">
        <f t="shared" si="99"/>
        <v>2240</v>
      </c>
      <c r="AZ80" s="828">
        <f>AY80/AW80*100</f>
        <v>49.788841964881087</v>
      </c>
      <c r="BA80" s="836">
        <f>AY80/AX80*100</f>
        <v>42.296072507552864</v>
      </c>
      <c r="BB80" s="76">
        <f t="shared" si="100"/>
        <v>33268</v>
      </c>
      <c r="BC80" s="73">
        <f t="shared" si="100"/>
        <v>15296</v>
      </c>
      <c r="BD80" s="783">
        <f t="shared" si="100"/>
        <v>42100</v>
      </c>
      <c r="BE80" s="741">
        <f>BD80/BB80*100</f>
        <v>126.54803414692796</v>
      </c>
      <c r="BF80" s="734">
        <f>BD80/BC80*100</f>
        <v>275.23535564853557</v>
      </c>
    </row>
    <row r="81" spans="1:58" s="20" customFormat="1" ht="14.25" thickTop="1" thickBot="1">
      <c r="A81" s="311"/>
      <c r="B81" s="312"/>
      <c r="C81" s="313"/>
      <c r="D81" s="643"/>
      <c r="E81" s="663"/>
      <c r="F81" s="669"/>
      <c r="G81" s="656"/>
      <c r="H81" s="632"/>
      <c r="I81" s="672"/>
      <c r="J81" s="819"/>
      <c r="K81" s="669"/>
      <c r="L81" s="704"/>
      <c r="M81" s="683"/>
      <c r="N81" s="709"/>
      <c r="O81" s="408"/>
      <c r="P81" s="701"/>
      <c r="Q81" s="682"/>
      <c r="R81" s="683"/>
      <c r="S81" s="712"/>
      <c r="T81" s="731"/>
      <c r="U81" s="728"/>
      <c r="V81" s="704"/>
      <c r="W81" s="683"/>
      <c r="X81" s="905"/>
      <c r="Y81" s="908"/>
      <c r="Z81" s="669"/>
      <c r="AA81" s="704"/>
      <c r="AB81" s="683"/>
      <c r="AC81" s="754"/>
      <c r="AE81" s="767"/>
      <c r="AF81" s="704"/>
      <c r="AG81" s="683"/>
      <c r="AH81" s="712"/>
      <c r="AI81" s="909"/>
      <c r="AJ81" s="669"/>
      <c r="AK81" s="704"/>
      <c r="AL81" s="683"/>
      <c r="AM81" s="823"/>
      <c r="AN81" s="796"/>
      <c r="AO81" s="797"/>
      <c r="AP81" s="704"/>
      <c r="AQ81" s="778"/>
      <c r="AR81" s="530"/>
      <c r="AS81" s="547"/>
      <c r="AT81" s="486"/>
      <c r="AU81" s="507"/>
      <c r="AV81" s="535"/>
      <c r="AW81" s="530">
        <f t="shared" si="99"/>
        <v>0</v>
      </c>
      <c r="AX81" s="59">
        <f t="shared" si="99"/>
        <v>0</v>
      </c>
      <c r="AY81" s="825">
        <f t="shared" si="99"/>
        <v>0</v>
      </c>
      <c r="AZ81" s="829"/>
      <c r="BA81" s="837"/>
      <c r="BB81" s="823"/>
      <c r="BC81" s="314"/>
      <c r="BD81" s="840"/>
      <c r="BE81" s="839"/>
      <c r="BF81" s="834"/>
    </row>
    <row r="82" spans="1:58" s="20" customFormat="1" ht="14.25" thickTop="1" thickBot="1">
      <c r="A82" s="31" t="s">
        <v>47</v>
      </c>
      <c r="B82" s="67" t="s">
        <v>73</v>
      </c>
      <c r="C82" s="50" t="s">
        <v>25</v>
      </c>
      <c r="D82" s="644">
        <v>234101</v>
      </c>
      <c r="E82" s="414">
        <v>397000</v>
      </c>
      <c r="F82" s="625">
        <v>309959</v>
      </c>
      <c r="G82" s="645">
        <f>F82/D82*100</f>
        <v>132.40396239230077</v>
      </c>
      <c r="H82" s="645">
        <f t="shared" si="20"/>
        <v>78.075314861460953</v>
      </c>
      <c r="I82" s="317">
        <v>86356</v>
      </c>
      <c r="J82" s="415">
        <v>89200</v>
      </c>
      <c r="K82" s="752">
        <v>79080</v>
      </c>
      <c r="L82" s="685">
        <f>K82/I82*100</f>
        <v>91.574412895456021</v>
      </c>
      <c r="M82" s="685">
        <f>K82/J82*100</f>
        <v>88.654708520179369</v>
      </c>
      <c r="N82" s="401">
        <v>61275</v>
      </c>
      <c r="O82" s="415">
        <v>130000</v>
      </c>
      <c r="P82" s="705">
        <v>66291</v>
      </c>
      <c r="Q82" s="685">
        <f>P82/N82*100</f>
        <v>108.18604651162791</v>
      </c>
      <c r="R82" s="685">
        <f>P82/O82*100</f>
        <v>50.99307692307692</v>
      </c>
      <c r="S82" s="315">
        <v>77811</v>
      </c>
      <c r="T82" s="644">
        <v>86000</v>
      </c>
      <c r="U82" s="725">
        <v>55848</v>
      </c>
      <c r="V82" s="685">
        <f>U82/S82*100</f>
        <v>71.773913713999306</v>
      </c>
      <c r="W82" s="685">
        <f>U82/T82*100</f>
        <v>64.939534883720924</v>
      </c>
      <c r="X82" s="316">
        <v>15863</v>
      </c>
      <c r="Y82" s="437">
        <v>22000</v>
      </c>
      <c r="Z82" s="752">
        <v>15592</v>
      </c>
      <c r="AA82" s="685">
        <f>Z82/X82*100</f>
        <v>98.29162201349051</v>
      </c>
      <c r="AB82" s="685">
        <f>Z82/Y82*100</f>
        <v>70.872727272727275</v>
      </c>
      <c r="AC82" s="36">
        <v>57041</v>
      </c>
      <c r="AD82" s="773">
        <v>76200</v>
      </c>
      <c r="AE82" s="769">
        <v>107162</v>
      </c>
      <c r="AF82" s="685">
        <f>AE82/AC82*100</f>
        <v>187.86837537911327</v>
      </c>
      <c r="AG82" s="685">
        <f>AE82/AD82*100</f>
        <v>140.63254593175853</v>
      </c>
      <c r="AH82" s="315">
        <v>17089</v>
      </c>
      <c r="AI82" s="625">
        <v>77660</v>
      </c>
      <c r="AJ82" s="822">
        <v>40361</v>
      </c>
      <c r="AK82" s="685">
        <f>AJ82/AH82*100</f>
        <v>236.18116917315231</v>
      </c>
      <c r="AL82" s="685">
        <f>AJ82/AI82*100</f>
        <v>51.971413855266547</v>
      </c>
      <c r="AM82" s="317">
        <v>41653</v>
      </c>
      <c r="AN82" s="444">
        <v>70000</v>
      </c>
      <c r="AO82" s="791">
        <v>70548</v>
      </c>
      <c r="AP82" s="685">
        <f>AO82/AM82*100</f>
        <v>169.37075360718316</v>
      </c>
      <c r="AQ82" s="685">
        <f>AO82/AN82*100</f>
        <v>100.78285714285715</v>
      </c>
      <c r="AR82" s="543">
        <v>233</v>
      </c>
      <c r="AS82" s="544">
        <v>5556</v>
      </c>
      <c r="AT82" s="450">
        <v>56</v>
      </c>
      <c r="AU82" s="508"/>
      <c r="AV82" s="508"/>
      <c r="AW82" s="43">
        <f t="shared" si="99"/>
        <v>357321</v>
      </c>
      <c r="AX82" s="43">
        <f t="shared" si="99"/>
        <v>556616</v>
      </c>
      <c r="AY82" s="43">
        <f t="shared" si="99"/>
        <v>434938</v>
      </c>
      <c r="AZ82" s="830">
        <f>AY82/AW82*100</f>
        <v>121.72192510375825</v>
      </c>
      <c r="BA82" s="830">
        <f>AY82/AX82*100</f>
        <v>78.139686965520212</v>
      </c>
      <c r="BB82" s="317">
        <f t="shared" ref="BB82:BD83" si="101">SUM(AW82,D82)</f>
        <v>591422</v>
      </c>
      <c r="BC82" s="317">
        <f t="shared" si="101"/>
        <v>953616</v>
      </c>
      <c r="BD82" s="317">
        <f t="shared" si="101"/>
        <v>744897</v>
      </c>
      <c r="BE82" s="830">
        <f>BD82/BB82*100</f>
        <v>125.95016756224828</v>
      </c>
      <c r="BF82" s="830">
        <f>BD82/BC82*100</f>
        <v>78.112888206573714</v>
      </c>
    </row>
    <row r="83" spans="1:58" s="20" customFormat="1" ht="14.25" thickTop="1" thickBot="1">
      <c r="A83" s="31" t="s">
        <v>48</v>
      </c>
      <c r="B83" s="67" t="s">
        <v>49</v>
      </c>
      <c r="C83" s="50" t="s">
        <v>25</v>
      </c>
      <c r="D83" s="646">
        <f>SUM(D82,D8)</f>
        <v>140547869</v>
      </c>
      <c r="E83" s="412">
        <f>E82+E8</f>
        <v>138124370</v>
      </c>
      <c r="F83" s="646">
        <f>SUM(F82,F8)</f>
        <v>143178804</v>
      </c>
      <c r="G83" s="645">
        <f>F83/D83*100</f>
        <v>101.87191383172092</v>
      </c>
      <c r="H83" s="645">
        <f t="shared" si="20"/>
        <v>103.65933542357514</v>
      </c>
      <c r="I83" s="396">
        <f>SUM(I82,I8)</f>
        <v>11364187</v>
      </c>
      <c r="J83" s="410">
        <v>11359200</v>
      </c>
      <c r="K83" s="396">
        <f>SUM(K82,K8)</f>
        <v>11657115</v>
      </c>
      <c r="L83" s="685">
        <f>K83/I83*100</f>
        <v>102.57764149780357</v>
      </c>
      <c r="M83" s="685">
        <f>K83/J83*100</f>
        <v>102.6226758926685</v>
      </c>
      <c r="N83" s="396">
        <f>SUM(N82,N8)</f>
        <v>13341945</v>
      </c>
      <c r="O83" s="410">
        <v>13773000</v>
      </c>
      <c r="P83" s="396">
        <f>SUM(P82,P8)</f>
        <v>13675716</v>
      </c>
      <c r="Q83" s="685">
        <f>P83/N83*100</f>
        <v>102.50166673599688</v>
      </c>
      <c r="R83" s="685">
        <f>P83/O83*100</f>
        <v>99.293661511653227</v>
      </c>
      <c r="S83" s="396">
        <f>SUM(S82,S8)</f>
        <v>12830501</v>
      </c>
      <c r="T83" s="433">
        <f>+T82+T8</f>
        <v>12756000</v>
      </c>
      <c r="U83" s="396">
        <f>SUM(U82,U8)</f>
        <v>12774206</v>
      </c>
      <c r="V83" s="685">
        <f>U83/S83*100</f>
        <v>99.561240827618505</v>
      </c>
      <c r="W83" s="685">
        <f>U83/T83*100</f>
        <v>100.14272499216055</v>
      </c>
      <c r="X83" s="396">
        <f>SUM(X82,X8)</f>
        <v>2655292</v>
      </c>
      <c r="Y83" s="438">
        <v>2772000</v>
      </c>
      <c r="Z83" s="396">
        <f>SUM(Z82,Z8)</f>
        <v>2716896</v>
      </c>
      <c r="AA83" s="685">
        <f>Z83/X83*100</f>
        <v>102.32004615688217</v>
      </c>
      <c r="AB83" s="685">
        <f>Z83/Y83*100</f>
        <v>98.012121212121215</v>
      </c>
      <c r="AC83" s="396">
        <f>SUM(AC82,AC8)</f>
        <v>20684737</v>
      </c>
      <c r="AD83" s="396">
        <f>SUM(AD82,AD8)</f>
        <v>21558504</v>
      </c>
      <c r="AE83" s="396">
        <f>SUM(AE82,AE8)</f>
        <v>21378817</v>
      </c>
      <c r="AF83" s="685">
        <f>AE83/AC83*100</f>
        <v>103.35551764569209</v>
      </c>
      <c r="AG83" s="685">
        <f>AE83/AD83*100</f>
        <v>99.166514522529027</v>
      </c>
      <c r="AH83" s="410">
        <f>SUM(AH82,AH8)</f>
        <v>6942550</v>
      </c>
      <c r="AI83" s="440">
        <f>AI8+AI82</f>
        <v>6938660</v>
      </c>
      <c r="AJ83" s="410">
        <f>SUM(AJ82,AJ8)</f>
        <v>7235332</v>
      </c>
      <c r="AK83" s="685">
        <f>AJ83/AH83*100</f>
        <v>104.21721125523042</v>
      </c>
      <c r="AL83" s="685">
        <f>AJ83/AI83*100</f>
        <v>104.27563823562475</v>
      </c>
      <c r="AM83" s="396">
        <f>SUM(AM82,AM8)</f>
        <v>6860202</v>
      </c>
      <c r="AN83" s="445">
        <v>7120750</v>
      </c>
      <c r="AO83" s="396">
        <f>SUM(AO82,AO8)</f>
        <v>7222569</v>
      </c>
      <c r="AP83" s="685">
        <f>AO83/AM83*100</f>
        <v>105.28216224536828</v>
      </c>
      <c r="AQ83" s="685">
        <f>AO83/AN83*100</f>
        <v>101.42989151423656</v>
      </c>
      <c r="AR83" s="36">
        <f>SUM(AR82,AR8)</f>
        <v>577109</v>
      </c>
      <c r="AS83" s="36">
        <f>SUM(AS82,AS8)</f>
        <v>1318699</v>
      </c>
      <c r="AT83" s="487">
        <f>SUM(AT82,AT8)</f>
        <v>51465</v>
      </c>
      <c r="AU83" s="508"/>
      <c r="AV83" s="508"/>
      <c r="AW83" s="446">
        <f t="shared" si="99"/>
        <v>75256523</v>
      </c>
      <c r="AX83" s="427">
        <f t="shared" si="99"/>
        <v>77596813</v>
      </c>
      <c r="AY83" s="831">
        <f t="shared" si="99"/>
        <v>76712116</v>
      </c>
      <c r="AZ83" s="832">
        <f>AY83/AW83*100</f>
        <v>101.93417519435491</v>
      </c>
      <c r="BA83" s="832">
        <f>AY83/AX83*100</f>
        <v>98.859879722122088</v>
      </c>
      <c r="BB83" s="317">
        <f t="shared" si="101"/>
        <v>215804392</v>
      </c>
      <c r="BC83" s="317">
        <f t="shared" si="101"/>
        <v>215721183</v>
      </c>
      <c r="BD83" s="317">
        <f t="shared" si="101"/>
        <v>219890920</v>
      </c>
      <c r="BE83" s="830">
        <f>BD83/BB83*100</f>
        <v>101.89362596475793</v>
      </c>
      <c r="BF83" s="830">
        <f>BD83/BC83*100</f>
        <v>101.9329288584515</v>
      </c>
    </row>
    <row r="84" spans="1:58" ht="12.75" customHeight="1" thickTop="1">
      <c r="B84" s="5"/>
      <c r="C84" s="24"/>
      <c r="AG84" s="35"/>
      <c r="AT84" s="336"/>
      <c r="AU84" s="336"/>
      <c r="AV84" s="336"/>
    </row>
    <row r="85" spans="1:58" ht="12.75" customHeight="1">
      <c r="A85" s="25" t="s">
        <v>191</v>
      </c>
      <c r="B85" s="26" t="s">
        <v>246</v>
      </c>
      <c r="C85" s="24"/>
    </row>
    <row r="86" spans="1:58" ht="12.75" customHeight="1">
      <c r="A86" s="25"/>
      <c r="B86" s="26" t="s">
        <v>245</v>
      </c>
      <c r="C86" s="24"/>
    </row>
    <row r="87" spans="1:58" ht="14.25" customHeight="1">
      <c r="A87" s="25"/>
      <c r="B87" s="29" t="s">
        <v>226</v>
      </c>
      <c r="C87" s="24"/>
      <c r="D87" s="1"/>
      <c r="E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>
      <c r="C88" s="24"/>
      <c r="D88" s="1"/>
      <c r="E88" s="1"/>
      <c r="G88" s="1"/>
      <c r="H88" s="1"/>
      <c r="J88" s="1"/>
      <c r="K88" s="1"/>
      <c r="L88" s="1"/>
      <c r="M88" s="1"/>
      <c r="O88" s="1"/>
      <c r="P88" s="1"/>
      <c r="Q88" s="1"/>
      <c r="R88" s="1"/>
      <c r="T88" s="1"/>
      <c r="U88" s="1"/>
      <c r="V88" s="1"/>
      <c r="W88" s="1"/>
      <c r="Y88" s="1"/>
      <c r="Z88" s="1"/>
      <c r="AA88" s="1"/>
      <c r="AB88" s="1"/>
      <c r="AD88" s="1"/>
      <c r="AE88" s="1"/>
      <c r="AF88" s="1"/>
      <c r="AG88" s="1"/>
      <c r="AI88" s="1"/>
      <c r="AJ88" s="1"/>
      <c r="AK88" s="1"/>
      <c r="AL88" s="1"/>
      <c r="AN88" s="1"/>
      <c r="AO88" s="1"/>
      <c r="AP88" s="1"/>
      <c r="AQ88" s="1"/>
      <c r="AR88" s="1"/>
      <c r="AS88" s="1"/>
      <c r="AT88" s="1"/>
      <c r="AU88" s="1"/>
      <c r="AV88" s="1"/>
      <c r="AX88" s="1"/>
      <c r="AY88" s="1"/>
      <c r="AZ88" s="1"/>
      <c r="BA88" s="1"/>
      <c r="BC88" s="1"/>
      <c r="BD88" s="1"/>
      <c r="BE88" s="1"/>
      <c r="BF88" s="1"/>
    </row>
    <row r="89" spans="1:58" ht="24">
      <c r="A89" s="27" t="s">
        <v>250</v>
      </c>
      <c r="B89" s="26" t="s">
        <v>251</v>
      </c>
      <c r="C89" s="24"/>
    </row>
    <row r="90" spans="1:58" ht="12" customHeight="1">
      <c r="A90" s="25"/>
      <c r="B90" s="29"/>
      <c r="C90" s="24"/>
      <c r="I90" s="1"/>
      <c r="N90" s="1"/>
      <c r="S90" s="1"/>
      <c r="X90" s="1"/>
      <c r="AC90" s="1"/>
      <c r="AH90" s="1"/>
      <c r="AM90" s="1"/>
      <c r="AW90" s="1"/>
      <c r="BB90" s="1"/>
    </row>
    <row r="91" spans="1:58">
      <c r="B91" s="29"/>
      <c r="C91" s="24"/>
    </row>
    <row r="92" spans="1:58">
      <c r="C92" s="24"/>
    </row>
    <row r="93" spans="1:58">
      <c r="A93" s="27"/>
      <c r="B93" s="26"/>
      <c r="C93" s="24"/>
    </row>
    <row r="94" spans="1:58">
      <c r="B94" s="5"/>
      <c r="C94" s="24"/>
    </row>
    <row r="95" spans="1:58">
      <c r="A95" s="25"/>
      <c r="B95" s="26"/>
      <c r="C95" s="24"/>
    </row>
    <row r="96" spans="1:58">
      <c r="C96" s="24"/>
    </row>
    <row r="97" spans="3:3">
      <c r="C97" s="24"/>
    </row>
    <row r="98" spans="3:3">
      <c r="C98" s="24"/>
    </row>
    <row r="99" spans="3:3">
      <c r="C99" s="24"/>
    </row>
    <row r="100" spans="3:3">
      <c r="C100" s="24"/>
    </row>
    <row r="101" spans="3:3">
      <c r="C101" s="24"/>
    </row>
    <row r="102" spans="3:3">
      <c r="C102" s="24"/>
    </row>
    <row r="103" spans="3:3">
      <c r="C103" s="24"/>
    </row>
    <row r="104" spans="3:3">
      <c r="C104" s="24"/>
    </row>
    <row r="105" spans="3:3">
      <c r="C105" s="24"/>
    </row>
    <row r="106" spans="3:3">
      <c r="C106" s="24"/>
    </row>
    <row r="107" spans="3:3">
      <c r="C107" s="24"/>
    </row>
    <row r="108" spans="3:3">
      <c r="C108" s="24"/>
    </row>
    <row r="109" spans="3:3">
      <c r="C109" s="24"/>
    </row>
    <row r="110" spans="3:3">
      <c r="C110" s="24"/>
    </row>
    <row r="111" spans="3:3">
      <c r="C111" s="24"/>
    </row>
    <row r="112" spans="3:3">
      <c r="C112" s="24"/>
    </row>
    <row r="113" spans="3:3">
      <c r="C113" s="24"/>
    </row>
    <row r="114" spans="3:3">
      <c r="C114" s="24"/>
    </row>
    <row r="115" spans="3:3">
      <c r="C115" s="24"/>
    </row>
    <row r="116" spans="3:3">
      <c r="C116" s="24"/>
    </row>
    <row r="117" spans="3:3">
      <c r="C117" s="24"/>
    </row>
    <row r="118" spans="3:3">
      <c r="C118" s="24"/>
    </row>
    <row r="119" spans="3:3">
      <c r="C119" s="24"/>
    </row>
    <row r="120" spans="3:3">
      <c r="C120" s="24"/>
    </row>
    <row r="121" spans="3:3">
      <c r="C121" s="24"/>
    </row>
    <row r="122" spans="3:3">
      <c r="C122" s="24"/>
    </row>
    <row r="123" spans="3:3">
      <c r="C123" s="24"/>
    </row>
    <row r="124" spans="3:3">
      <c r="C124" s="24"/>
    </row>
    <row r="125" spans="3:3">
      <c r="C125" s="24"/>
    </row>
    <row r="126" spans="3:3">
      <c r="C126" s="24"/>
    </row>
    <row r="127" spans="3:3">
      <c r="C127" s="24"/>
    </row>
    <row r="128" spans="3:3">
      <c r="C128" s="24"/>
    </row>
    <row r="129" spans="3:3">
      <c r="C129" s="24"/>
    </row>
    <row r="130" spans="3:3">
      <c r="C130" s="24"/>
    </row>
    <row r="131" spans="3:3">
      <c r="C131" s="24"/>
    </row>
    <row r="132" spans="3:3">
      <c r="C132" s="24"/>
    </row>
    <row r="133" spans="3:3">
      <c r="C133" s="24"/>
    </row>
    <row r="134" spans="3:3">
      <c r="C134" s="24"/>
    </row>
    <row r="135" spans="3:3">
      <c r="C135" s="24"/>
    </row>
    <row r="136" spans="3:3">
      <c r="C136" s="24"/>
    </row>
    <row r="137" spans="3:3">
      <c r="C137" s="24"/>
    </row>
  </sheetData>
  <mergeCells count="4">
    <mergeCell ref="D4:H4"/>
    <mergeCell ref="D34:H34"/>
    <mergeCell ref="D74:H74"/>
    <mergeCell ref="AM4:AQ4"/>
  </mergeCells>
  <phoneticPr fontId="0" type="noConversion"/>
  <pageMargins left="0.78740157480314965" right="0.6692913385826772" top="0.78740157480314965" bottom="0.55118110236220474" header="0.31496062992125984" footer="0.35433070866141736"/>
  <pageSetup paperSize="9" scale="84" orientation="landscape" r:id="rId1"/>
  <headerFooter alignWithMargins="0">
    <oddHeader>&amp;R&amp;"Arial CE,Tučné"Příloha
Tabulka č. 3</oddHeader>
    <oddFooter>&amp;LMinisterstvo zdravotnictví&amp;CStránka &amp;P z &amp;N</oddFooter>
  </headerFooter>
  <rowBreaks count="2" manualBreakCount="2">
    <brk id="33" max="16383" man="1"/>
    <brk id="73" max="57" man="1"/>
  </rowBreaks>
  <colBreaks count="8" manualBreakCount="8">
    <brk id="13" max="1048575" man="1"/>
    <brk id="18" max="1048575" man="1"/>
    <brk id="23" max="1048575" man="1"/>
    <brk id="28" max="1048575" man="1"/>
    <brk id="33" max="1048575" man="1"/>
    <brk id="38" max="1048575" man="1"/>
    <brk id="48" max="1048575" man="1"/>
    <brk id="53" max="1048575" man="1"/>
  </colBreaks>
  <cellWatches>
    <cellWatch r="C26"/>
  </cellWatches>
</worksheet>
</file>

<file path=xl/worksheets/sheet4.xml><?xml version="1.0" encoding="utf-8"?>
<worksheet xmlns="http://schemas.openxmlformats.org/spreadsheetml/2006/main" xmlns:r="http://schemas.openxmlformats.org/officeDocument/2006/relationships">
  <dimension ref="A1:BI137"/>
  <sheetViews>
    <sheetView tabSelected="1" zoomScale="75" zoomScaleNormal="90" workbookViewId="0">
      <pane xSplit="3" topLeftCell="AO1" activePane="topRight" state="frozen"/>
      <selection activeCell="A8" sqref="A8"/>
      <selection pane="topRight" activeCell="AT78" sqref="AT78:AT83"/>
    </sheetView>
  </sheetViews>
  <sheetFormatPr defaultRowHeight="12.75"/>
  <cols>
    <col min="1" max="1" width="5.42578125" style="338" customWidth="1"/>
    <col min="2" max="2" width="80.28515625" style="365" customWidth="1"/>
    <col min="3" max="3" width="5.42578125" style="372" customWidth="1"/>
    <col min="4" max="5" width="11.7109375" style="336" customWidth="1"/>
    <col min="6" max="6" width="11.7109375" style="337" customWidth="1"/>
    <col min="7" max="11" width="11.7109375" style="336" customWidth="1"/>
    <col min="12" max="13" width="11.85546875" style="336" customWidth="1"/>
    <col min="14" max="21" width="11.7109375" style="336" customWidth="1"/>
    <col min="22" max="23" width="11.85546875" style="336" customWidth="1"/>
    <col min="24" max="26" width="11.7109375" style="336" customWidth="1"/>
    <col min="27" max="28" width="11.85546875" style="336" customWidth="1"/>
    <col min="29" max="32" width="11.7109375" style="336" customWidth="1"/>
    <col min="33" max="33" width="11.85546875" style="336" customWidth="1"/>
    <col min="34" max="36" width="11.7109375" style="336" customWidth="1"/>
    <col min="37" max="37" width="11.85546875" style="336" customWidth="1"/>
    <col min="38" max="43" width="11.7109375" style="336" customWidth="1"/>
    <col min="44" max="48" width="11.85546875" style="336" customWidth="1"/>
    <col min="49" max="51" width="11.7109375" style="336" customWidth="1"/>
    <col min="52" max="53" width="11.85546875" style="336" customWidth="1"/>
    <col min="54" max="56" width="11.7109375" style="336" customWidth="1"/>
    <col min="57" max="58" width="11.85546875" style="336" customWidth="1"/>
    <col min="59" max="16384" width="9.140625" style="336"/>
  </cols>
  <sheetData>
    <row r="1" spans="1:59" ht="18" customHeight="1">
      <c r="A1" s="333"/>
      <c r="B1" s="334"/>
      <c r="C1" s="335"/>
    </row>
    <row r="2" spans="1:59" ht="18" customHeight="1">
      <c r="B2" s="8" t="s">
        <v>22</v>
      </c>
      <c r="C2" s="335"/>
    </row>
    <row r="3" spans="1:59" ht="18" customHeight="1" thickBot="1">
      <c r="B3" s="10" t="s">
        <v>50</v>
      </c>
      <c r="C3" s="335"/>
      <c r="D3" s="340"/>
      <c r="E3" s="340"/>
      <c r="I3" s="340"/>
      <c r="J3" s="340"/>
      <c r="K3" s="340"/>
      <c r="N3" s="340"/>
      <c r="O3" s="340"/>
      <c r="P3" s="340"/>
      <c r="S3" s="340"/>
      <c r="T3" s="340"/>
      <c r="U3" s="340"/>
      <c r="X3" s="340"/>
      <c r="Y3" s="340"/>
      <c r="Z3" s="340"/>
      <c r="AC3" s="340"/>
      <c r="AD3" s="340"/>
      <c r="AE3" s="340"/>
      <c r="AH3" s="340"/>
      <c r="AI3" s="340"/>
      <c r="AJ3" s="340"/>
      <c r="AM3" s="340"/>
      <c r="AN3" s="340"/>
      <c r="AO3" s="340"/>
      <c r="AW3" s="340"/>
      <c r="AX3" s="340"/>
      <c r="AY3" s="340"/>
      <c r="BB3" s="340"/>
      <c r="BC3" s="340"/>
      <c r="BD3" s="340"/>
    </row>
    <row r="4" spans="1:59" ht="18" customHeight="1" thickTop="1" thickBot="1">
      <c r="B4" s="339"/>
      <c r="C4" s="335"/>
      <c r="D4" s="965" t="s">
        <v>54</v>
      </c>
      <c r="E4" s="965"/>
      <c r="F4" s="965"/>
      <c r="G4" s="965"/>
      <c r="H4" s="965"/>
      <c r="I4" s="373" t="s">
        <v>55</v>
      </c>
      <c r="J4" s="373"/>
      <c r="K4" s="373"/>
      <c r="L4" s="373"/>
      <c r="M4" s="373"/>
      <c r="N4" s="373" t="s">
        <v>82</v>
      </c>
      <c r="O4" s="373"/>
      <c r="P4" s="373"/>
      <c r="Q4" s="373"/>
      <c r="R4" s="373"/>
      <c r="S4" s="373" t="s">
        <v>62</v>
      </c>
      <c r="T4" s="373"/>
      <c r="U4" s="373"/>
      <c r="V4" s="373"/>
      <c r="W4" s="373"/>
      <c r="X4" s="373" t="s">
        <v>56</v>
      </c>
      <c r="Y4" s="373"/>
      <c r="Z4" s="373"/>
      <c r="AA4" s="373"/>
      <c r="AB4" s="373"/>
      <c r="AC4" s="373" t="s">
        <v>57</v>
      </c>
      <c r="AD4" s="373"/>
      <c r="AE4" s="373"/>
      <c r="AF4" s="373"/>
      <c r="AG4" s="373"/>
      <c r="AH4" s="373" t="s">
        <v>58</v>
      </c>
      <c r="AI4" s="373"/>
      <c r="AJ4" s="373"/>
      <c r="AK4" s="373"/>
      <c r="AL4" s="373"/>
      <c r="AM4" s="373" t="s">
        <v>59</v>
      </c>
      <c r="AN4" s="373"/>
      <c r="AO4" s="373"/>
      <c r="AP4" s="373"/>
      <c r="AQ4" s="373"/>
      <c r="AR4" s="373" t="s">
        <v>229</v>
      </c>
      <c r="AS4" s="373"/>
      <c r="AT4" s="373"/>
      <c r="AU4" s="373"/>
      <c r="AV4" s="373"/>
      <c r="AW4" s="373" t="s">
        <v>60</v>
      </c>
      <c r="AX4" s="373"/>
      <c r="AY4" s="373"/>
      <c r="AZ4" s="373"/>
      <c r="BA4" s="373"/>
      <c r="BB4" s="374" t="s">
        <v>61</v>
      </c>
      <c r="BC4" s="373"/>
      <c r="BD4" s="373"/>
      <c r="BE4" s="373"/>
      <c r="BF4" s="373"/>
    </row>
    <row r="5" spans="1:59" ht="13.5" customHeight="1" thickTop="1">
      <c r="A5" s="375" t="s">
        <v>7</v>
      </c>
      <c r="B5" s="376" t="s">
        <v>9</v>
      </c>
      <c r="C5" s="52" t="s">
        <v>23</v>
      </c>
      <c r="D5" s="509" t="s">
        <v>79</v>
      </c>
      <c r="E5" s="509" t="s">
        <v>221</v>
      </c>
      <c r="F5" s="509" t="s">
        <v>221</v>
      </c>
      <c r="G5" s="509" t="s">
        <v>8</v>
      </c>
      <c r="H5" s="509" t="s">
        <v>8</v>
      </c>
      <c r="I5" s="509" t="s">
        <v>79</v>
      </c>
      <c r="J5" s="509" t="s">
        <v>221</v>
      </c>
      <c r="K5" s="509" t="s">
        <v>221</v>
      </c>
      <c r="L5" s="509" t="s">
        <v>8</v>
      </c>
      <c r="M5" s="509" t="s">
        <v>8</v>
      </c>
      <c r="N5" s="509" t="s">
        <v>79</v>
      </c>
      <c r="O5" s="509" t="s">
        <v>221</v>
      </c>
      <c r="P5" s="509" t="s">
        <v>221</v>
      </c>
      <c r="Q5" s="509" t="s">
        <v>8</v>
      </c>
      <c r="R5" s="509" t="s">
        <v>8</v>
      </c>
      <c r="S5" s="509" t="s">
        <v>79</v>
      </c>
      <c r="T5" s="509" t="s">
        <v>221</v>
      </c>
      <c r="U5" s="509" t="s">
        <v>221</v>
      </c>
      <c r="V5" s="509" t="s">
        <v>8</v>
      </c>
      <c r="W5" s="509" t="s">
        <v>8</v>
      </c>
      <c r="X5" s="509" t="s">
        <v>79</v>
      </c>
      <c r="Y5" s="509" t="s">
        <v>221</v>
      </c>
      <c r="Z5" s="509" t="s">
        <v>221</v>
      </c>
      <c r="AA5" s="509" t="s">
        <v>8</v>
      </c>
      <c r="AB5" s="509" t="s">
        <v>8</v>
      </c>
      <c r="AC5" s="509" t="s">
        <v>79</v>
      </c>
      <c r="AD5" s="509" t="s">
        <v>221</v>
      </c>
      <c r="AE5" s="509" t="s">
        <v>221</v>
      </c>
      <c r="AF5" s="509" t="s">
        <v>8</v>
      </c>
      <c r="AG5" s="509" t="s">
        <v>8</v>
      </c>
      <c r="AH5" s="509" t="s">
        <v>79</v>
      </c>
      <c r="AI5" s="509" t="s">
        <v>221</v>
      </c>
      <c r="AJ5" s="509" t="s">
        <v>221</v>
      </c>
      <c r="AK5" s="509" t="s">
        <v>8</v>
      </c>
      <c r="AL5" s="509" t="s">
        <v>8</v>
      </c>
      <c r="AM5" s="509" t="s">
        <v>79</v>
      </c>
      <c r="AN5" s="509" t="s">
        <v>221</v>
      </c>
      <c r="AO5" s="509" t="s">
        <v>221</v>
      </c>
      <c r="AP5" s="509" t="s">
        <v>8</v>
      </c>
      <c r="AQ5" s="509" t="s">
        <v>8</v>
      </c>
      <c r="AR5" s="509" t="s">
        <v>79</v>
      </c>
      <c r="AS5" s="509" t="s">
        <v>221</v>
      </c>
      <c r="AT5" s="509" t="s">
        <v>221</v>
      </c>
      <c r="AU5" s="509" t="s">
        <v>8</v>
      </c>
      <c r="AV5" s="509" t="s">
        <v>8</v>
      </c>
      <c r="AW5" s="509" t="s">
        <v>79</v>
      </c>
      <c r="AX5" s="509" t="s">
        <v>221</v>
      </c>
      <c r="AY5" s="509" t="s">
        <v>221</v>
      </c>
      <c r="AZ5" s="509" t="s">
        <v>8</v>
      </c>
      <c r="BA5" s="509" t="s">
        <v>8</v>
      </c>
      <c r="BB5" s="509" t="s">
        <v>79</v>
      </c>
      <c r="BC5" s="509" t="s">
        <v>221</v>
      </c>
      <c r="BD5" s="509" t="s">
        <v>221</v>
      </c>
      <c r="BE5" s="509" t="s">
        <v>8</v>
      </c>
      <c r="BF5" s="509" t="s">
        <v>8</v>
      </c>
    </row>
    <row r="6" spans="1:59" s="346" customFormat="1" ht="13.5" customHeight="1">
      <c r="A6" s="377"/>
      <c r="B6" s="97"/>
      <c r="C6" s="54"/>
      <c r="D6" s="510"/>
      <c r="E6" s="511"/>
      <c r="F6" s="510"/>
      <c r="G6" s="510" t="s">
        <v>222</v>
      </c>
      <c r="H6" s="510" t="s">
        <v>223</v>
      </c>
      <c r="I6" s="510"/>
      <c r="J6" s="511"/>
      <c r="K6" s="510"/>
      <c r="L6" s="510" t="s">
        <v>222</v>
      </c>
      <c r="M6" s="510" t="s">
        <v>223</v>
      </c>
      <c r="N6" s="510"/>
      <c r="O6" s="511"/>
      <c r="P6" s="510"/>
      <c r="Q6" s="510" t="s">
        <v>222</v>
      </c>
      <c r="R6" s="510" t="s">
        <v>223</v>
      </c>
      <c r="S6" s="510"/>
      <c r="T6" s="511"/>
      <c r="U6" s="510"/>
      <c r="V6" s="510" t="s">
        <v>222</v>
      </c>
      <c r="W6" s="510" t="s">
        <v>223</v>
      </c>
      <c r="X6" s="510"/>
      <c r="Y6" s="511"/>
      <c r="Z6" s="510"/>
      <c r="AA6" s="510" t="s">
        <v>222</v>
      </c>
      <c r="AB6" s="510" t="s">
        <v>223</v>
      </c>
      <c r="AC6" s="510"/>
      <c r="AD6" s="511"/>
      <c r="AE6" s="510"/>
      <c r="AF6" s="510" t="s">
        <v>222</v>
      </c>
      <c r="AG6" s="510" t="s">
        <v>223</v>
      </c>
      <c r="AH6" s="510"/>
      <c r="AI6" s="511"/>
      <c r="AJ6" s="510"/>
      <c r="AK6" s="510" t="s">
        <v>222</v>
      </c>
      <c r="AL6" s="510" t="s">
        <v>223</v>
      </c>
      <c r="AM6" s="510"/>
      <c r="AN6" s="511"/>
      <c r="AO6" s="510"/>
      <c r="AP6" s="510" t="s">
        <v>222</v>
      </c>
      <c r="AQ6" s="510" t="s">
        <v>223</v>
      </c>
      <c r="AR6" s="510"/>
      <c r="AS6" s="511"/>
      <c r="AT6" s="510"/>
      <c r="AU6" s="510" t="s">
        <v>222</v>
      </c>
      <c r="AV6" s="510" t="s">
        <v>223</v>
      </c>
      <c r="AW6" s="510"/>
      <c r="AX6" s="511"/>
      <c r="AY6" s="510"/>
      <c r="AZ6" s="510" t="s">
        <v>222</v>
      </c>
      <c r="BA6" s="510" t="s">
        <v>223</v>
      </c>
      <c r="BB6" s="510"/>
      <c r="BC6" s="511"/>
      <c r="BD6" s="510"/>
      <c r="BE6" s="510" t="s">
        <v>222</v>
      </c>
      <c r="BF6" s="510" t="s">
        <v>223</v>
      </c>
      <c r="BG6" s="336"/>
    </row>
    <row r="7" spans="1:59" ht="12.75" customHeight="1" thickBot="1">
      <c r="A7" s="378"/>
      <c r="B7" s="98"/>
      <c r="C7" s="56"/>
      <c r="D7" s="30" t="s">
        <v>51</v>
      </c>
      <c r="E7" s="510" t="s">
        <v>52</v>
      </c>
      <c r="F7" s="30" t="s">
        <v>51</v>
      </c>
      <c r="G7" s="30" t="s">
        <v>51</v>
      </c>
      <c r="H7" s="30" t="s">
        <v>53</v>
      </c>
      <c r="I7" s="30" t="s">
        <v>51</v>
      </c>
      <c r="J7" s="510" t="s">
        <v>52</v>
      </c>
      <c r="K7" s="30" t="s">
        <v>51</v>
      </c>
      <c r="L7" s="30" t="s">
        <v>51</v>
      </c>
      <c r="M7" s="30" t="s">
        <v>53</v>
      </c>
      <c r="N7" s="30" t="s">
        <v>51</v>
      </c>
      <c r="O7" s="510" t="s">
        <v>52</v>
      </c>
      <c r="P7" s="30" t="s">
        <v>51</v>
      </c>
      <c r="Q7" s="30" t="s">
        <v>51</v>
      </c>
      <c r="R7" s="30" t="s">
        <v>53</v>
      </c>
      <c r="S7" s="30" t="s">
        <v>51</v>
      </c>
      <c r="T7" s="510" t="s">
        <v>52</v>
      </c>
      <c r="U7" s="30" t="s">
        <v>51</v>
      </c>
      <c r="V7" s="30" t="s">
        <v>51</v>
      </c>
      <c r="W7" s="30" t="s">
        <v>53</v>
      </c>
      <c r="X7" s="30" t="s">
        <v>51</v>
      </c>
      <c r="Y7" s="510" t="s">
        <v>52</v>
      </c>
      <c r="Z7" s="30" t="s">
        <v>51</v>
      </c>
      <c r="AA7" s="30" t="s">
        <v>51</v>
      </c>
      <c r="AB7" s="30" t="s">
        <v>53</v>
      </c>
      <c r="AC7" s="30" t="s">
        <v>51</v>
      </c>
      <c r="AD7" s="510" t="s">
        <v>52</v>
      </c>
      <c r="AE7" s="30" t="s">
        <v>51</v>
      </c>
      <c r="AF7" s="30" t="s">
        <v>51</v>
      </c>
      <c r="AG7" s="30" t="s">
        <v>53</v>
      </c>
      <c r="AH7" s="30" t="s">
        <v>51</v>
      </c>
      <c r="AI7" s="510" t="s">
        <v>52</v>
      </c>
      <c r="AJ7" s="30" t="s">
        <v>51</v>
      </c>
      <c r="AK7" s="30" t="s">
        <v>51</v>
      </c>
      <c r="AL7" s="30" t="s">
        <v>53</v>
      </c>
      <c r="AM7" s="30" t="s">
        <v>51</v>
      </c>
      <c r="AN7" s="510" t="s">
        <v>52</v>
      </c>
      <c r="AO7" s="30" t="s">
        <v>51</v>
      </c>
      <c r="AP7" s="30" t="s">
        <v>51</v>
      </c>
      <c r="AQ7" s="30" t="s">
        <v>53</v>
      </c>
      <c r="AR7" s="30" t="s">
        <v>51</v>
      </c>
      <c r="AS7" s="510" t="s">
        <v>52</v>
      </c>
      <c r="AT7" s="30" t="s">
        <v>51</v>
      </c>
      <c r="AU7" s="30" t="s">
        <v>51</v>
      </c>
      <c r="AV7" s="30" t="s">
        <v>53</v>
      </c>
      <c r="AW7" s="30" t="s">
        <v>51</v>
      </c>
      <c r="AX7" s="510" t="s">
        <v>52</v>
      </c>
      <c r="AY7" s="30" t="s">
        <v>51</v>
      </c>
      <c r="AZ7" s="30" t="s">
        <v>51</v>
      </c>
      <c r="BA7" s="30" t="s">
        <v>53</v>
      </c>
      <c r="BB7" s="30" t="s">
        <v>51</v>
      </c>
      <c r="BC7" s="510" t="s">
        <v>52</v>
      </c>
      <c r="BD7" s="30" t="s">
        <v>51</v>
      </c>
      <c r="BE7" s="30" t="s">
        <v>51</v>
      </c>
      <c r="BF7" s="30" t="s">
        <v>53</v>
      </c>
    </row>
    <row r="8" spans="1:59" ht="24.75" thickTop="1">
      <c r="A8" s="99" t="s">
        <v>24</v>
      </c>
      <c r="B8" s="100" t="s">
        <v>192</v>
      </c>
      <c r="C8" s="101" t="s">
        <v>142</v>
      </c>
      <c r="D8" s="516">
        <f>ROUND(('tab.č. 3'!D8/pomocná!C4*1000),0)</f>
        <v>22398</v>
      </c>
      <c r="E8" s="517">
        <f>ROUND(('tab.č. 3'!E8/pomocná!D4*1000),0)</f>
        <v>21973</v>
      </c>
      <c r="F8" s="798">
        <f>ROUND(('tab.č. 3'!F8/pomocná!E4*1000),0)</f>
        <v>22765</v>
      </c>
      <c r="G8" s="673">
        <f>F8/D8*100</f>
        <v>101.63853915528172</v>
      </c>
      <c r="H8" s="674">
        <f>F8/E8*100</f>
        <v>103.60442361079507</v>
      </c>
      <c r="I8" s="564">
        <f>ROUND(('tab.č. 3'!I8/pomocná!C5*1000),0)</f>
        <v>19085</v>
      </c>
      <c r="J8" s="517">
        <f>ROUND(('tab.č. 3'!J8/pomocná!D5*1000),0)</f>
        <v>19189</v>
      </c>
      <c r="K8" s="798">
        <f>ROUND(('tab.č. 3'!K8/pomocná!E5*1000),0)</f>
        <v>19720</v>
      </c>
      <c r="L8" s="673">
        <f>K8/I8*100</f>
        <v>103.32722033010218</v>
      </c>
      <c r="M8" s="674">
        <f>K8/J8*100</f>
        <v>102.76721038094743</v>
      </c>
      <c r="N8" s="516">
        <f>ROUND(('tab.č. 3'!N8/pomocná!C6*1000),0)</f>
        <v>18597</v>
      </c>
      <c r="O8" s="517">
        <f>ROUND(('tab.č. 3'!O8/pomocná!D6*1000),0)</f>
        <v>18449</v>
      </c>
      <c r="P8" s="798">
        <f>ROUND(('tab.č. 3'!P8/pomocná!E6*1000),0)</f>
        <v>18831</v>
      </c>
      <c r="Q8" s="673">
        <f>P8/N8*100</f>
        <v>101.25826746249396</v>
      </c>
      <c r="R8" s="674">
        <f>P8/O8*100</f>
        <v>102.07057293078216</v>
      </c>
      <c r="S8" s="516">
        <f>ROUND(('tab.č. 3'!S8/pomocná!C7*1000),0)</f>
        <v>18449</v>
      </c>
      <c r="T8" s="517">
        <f>ROUND(('tab.č. 3'!T8/pomocná!D7*1000),0)</f>
        <v>18099</v>
      </c>
      <c r="U8" s="798">
        <f>ROUND(('tab.č. 3'!U8/pomocná!E7*1000),0)</f>
        <v>18286</v>
      </c>
      <c r="V8" s="673">
        <f>U8/S8*100</f>
        <v>99.116483278226468</v>
      </c>
      <c r="W8" s="674">
        <f>U8/T8*100</f>
        <v>101.03320625448919</v>
      </c>
      <c r="X8" s="516">
        <f>ROUND(('tab.č. 3'!X8/pomocná!C8*1000),0)</f>
        <v>19715</v>
      </c>
      <c r="Y8" s="517">
        <f>ROUND(('tab.č. 3'!Y8/pomocná!D8*1000),0)</f>
        <v>20390</v>
      </c>
      <c r="Z8" s="798">
        <f>ROUND(('tab.č. 3'!Z8/pomocná!E8*1000),0)</f>
        <v>19950</v>
      </c>
      <c r="AA8" s="673">
        <f>Z8/X8*100</f>
        <v>101.19198579761604</v>
      </c>
      <c r="AB8" s="674">
        <f>Z8/Y8*100</f>
        <v>97.842079450711125</v>
      </c>
      <c r="AC8" s="516">
        <f>ROUND(('tab.č. 3'!AC8/pomocná!C9*1000),0)</f>
        <v>18219</v>
      </c>
      <c r="AD8" s="517">
        <f>ROUND(('tab.č. 3'!AD8/pomocná!D9*1000),0)</f>
        <v>18812</v>
      </c>
      <c r="AE8" s="517">
        <f>ROUND(('tab.č. 3'!AE8/pomocná!E9*1000),0)</f>
        <v>18570</v>
      </c>
      <c r="AF8" s="803">
        <f>AE8/AC8*100</f>
        <v>101.92656018442285</v>
      </c>
      <c r="AG8" s="674">
        <f>AE8/AD8*100</f>
        <v>98.713587072081651</v>
      </c>
      <c r="AH8" s="516">
        <f>ROUND(('tab.č. 3'!AH8/pomocná!C10*1000),0)</f>
        <v>16777</v>
      </c>
      <c r="AI8" s="517">
        <f>ROUND(('tab.č. 3'!AI8/pomocná!D10*1000),0)</f>
        <v>16613</v>
      </c>
      <c r="AJ8" s="517">
        <f>ROUND(('tab.č. 3'!AJ8/pomocná!E10*1000),0)</f>
        <v>17343</v>
      </c>
      <c r="AK8" s="803">
        <f>AJ8/AH8*100</f>
        <v>103.37366632890266</v>
      </c>
      <c r="AL8" s="674">
        <f>AJ8/AI8*100</f>
        <v>104.39414916029615</v>
      </c>
      <c r="AM8" s="516">
        <f>ROUND(('tab.č. 3'!AM8/pomocná!C11*1000),0)</f>
        <v>16826</v>
      </c>
      <c r="AN8" s="517">
        <f>ROUND(('tab.č. 3'!AN8/pomocná!D11*1000),0)</f>
        <v>17019</v>
      </c>
      <c r="AO8" s="517">
        <f>ROUND(('tab.č. 3'!AO8/pomocná!E11*1000),0)</f>
        <v>17142</v>
      </c>
      <c r="AP8" s="803">
        <f>AO8/AM8*100</f>
        <v>101.87804588137406</v>
      </c>
      <c r="AQ8" s="674">
        <f>AO8/AN8*100</f>
        <v>100.72272166402256</v>
      </c>
      <c r="AR8" s="516">
        <f>ROUND(('tab.č. 3'!AR8/pomocná!C12*1000),0)</f>
        <v>13650</v>
      </c>
      <c r="AS8" s="517">
        <f>ROUND(('tab.č. 3'!AS8/pomocná!D12*1000),0)</f>
        <v>14257</v>
      </c>
      <c r="AT8" s="622"/>
      <c r="AU8" s="518"/>
      <c r="AV8" s="519"/>
      <c r="AW8" s="516">
        <f>ROUND(('tab.č. 3'!AW8/pomocná!C13*1000),0)</f>
        <v>18168</v>
      </c>
      <c r="AX8" s="517">
        <f>ROUND(('tab.č. 3'!AX8/pomocná!D13*1000),0)</f>
        <v>18243</v>
      </c>
      <c r="AY8" s="517">
        <f>ROUND(('tab.č. 3'!AY8/pomocná!E13*1000),0)</f>
        <v>18522</v>
      </c>
      <c r="AZ8" s="803">
        <f>AY8/AW8*100</f>
        <v>101.94848084544255</v>
      </c>
      <c r="BA8" s="674">
        <f>AY8/AX8*100</f>
        <v>101.52935372471632</v>
      </c>
      <c r="BB8" s="564">
        <f>ROUND(('tab.č. 3'!BB8/pomocná!C14*1000),0)</f>
        <v>20719</v>
      </c>
      <c r="BC8" s="517">
        <f>ROUND(('tab.č. 3'!BC8/pomocná!D14*1000),0)</f>
        <v>20471</v>
      </c>
      <c r="BD8" s="517">
        <f>ROUND(('tab.č. 3'!BD8/pomocná!E14*1000),0)</f>
        <v>21084</v>
      </c>
      <c r="BE8" s="803">
        <f>BD8/BB8*100</f>
        <v>101.76166803417152</v>
      </c>
      <c r="BF8" s="674">
        <f>BD8/BC8*100</f>
        <v>102.99447999609204</v>
      </c>
    </row>
    <row r="9" spans="1:59">
      <c r="A9" s="19"/>
      <c r="B9" s="80" t="s">
        <v>2</v>
      </c>
      <c r="C9" s="102" t="s">
        <v>142</v>
      </c>
      <c r="D9" s="417"/>
      <c r="E9" s="435"/>
      <c r="F9" s="78"/>
      <c r="G9" s="628"/>
      <c r="H9" s="629"/>
      <c r="I9" s="565"/>
      <c r="J9" s="435"/>
      <c r="K9" s="78"/>
      <c r="L9" s="628"/>
      <c r="M9" s="629"/>
      <c r="N9" s="417"/>
      <c r="O9" s="435"/>
      <c r="P9" s="78"/>
      <c r="Q9" s="628"/>
      <c r="R9" s="629"/>
      <c r="S9" s="417"/>
      <c r="T9" s="435"/>
      <c r="U9" s="78"/>
      <c r="V9" s="628"/>
      <c r="W9" s="629"/>
      <c r="X9" s="417"/>
      <c r="Y9" s="435"/>
      <c r="Z9" s="78"/>
      <c r="AA9" s="628"/>
      <c r="AB9" s="629"/>
      <c r="AC9" s="417"/>
      <c r="AD9" s="435"/>
      <c r="AE9" s="435"/>
      <c r="AF9" s="801"/>
      <c r="AG9" s="629"/>
      <c r="AH9" s="417"/>
      <c r="AI9" s="435"/>
      <c r="AJ9" s="435"/>
      <c r="AK9" s="801"/>
      <c r="AL9" s="629"/>
      <c r="AM9" s="417"/>
      <c r="AN9" s="435"/>
      <c r="AO9" s="435"/>
      <c r="AP9" s="801"/>
      <c r="AQ9" s="629"/>
      <c r="AR9" s="417"/>
      <c r="AS9" s="435"/>
      <c r="AT9" s="623"/>
      <c r="AU9" s="520"/>
      <c r="AV9" s="494"/>
      <c r="AW9" s="417"/>
      <c r="AX9" s="435"/>
      <c r="AY9" s="435"/>
      <c r="AZ9" s="801"/>
      <c r="BA9" s="629"/>
      <c r="BB9" s="565"/>
      <c r="BC9" s="435"/>
      <c r="BD9" s="435"/>
      <c r="BE9" s="801"/>
      <c r="BF9" s="629"/>
      <c r="BG9" s="350"/>
    </row>
    <row r="10" spans="1:59" ht="34.5">
      <c r="A10" s="21" t="s">
        <v>1</v>
      </c>
      <c r="B10" s="81" t="s">
        <v>193</v>
      </c>
      <c r="C10" s="102" t="s">
        <v>142</v>
      </c>
      <c r="D10" s="417">
        <f>ROUND(('tab.č. 3'!D10/pomocná!C4*1000),0)</f>
        <v>5258</v>
      </c>
      <c r="E10" s="435">
        <f>ROUND(('tab.č. 3'!E10/pomocná!D4*1000),0)</f>
        <v>5292</v>
      </c>
      <c r="F10" s="78">
        <f>ROUND(('tab.č. 3'!F10/pomocná!E4*1000),0)</f>
        <v>5495</v>
      </c>
      <c r="G10" s="628">
        <f>F10/D10*100</f>
        <v>104.50741726892355</v>
      </c>
      <c r="H10" s="629">
        <f t="shared" ref="H10:H33" si="0">F10/E10*100</f>
        <v>103.83597883597884</v>
      </c>
      <c r="I10" s="565">
        <f>ROUND(('tab.č. 3'!I10/pomocná!C5*1000),0)</f>
        <v>5134</v>
      </c>
      <c r="J10" s="435">
        <f>ROUND(('tab.č. 3'!J10/pomocná!D5*1000),0)</f>
        <v>5327</v>
      </c>
      <c r="K10" s="78">
        <f>ROUND(('tab.č. 3'!K10/pomocná!E5*1000),0)</f>
        <v>5501</v>
      </c>
      <c r="L10" s="628">
        <f>K10/I10*100</f>
        <v>107.14842228282042</v>
      </c>
      <c r="M10" s="629">
        <f>K10/J10*100</f>
        <v>103.26637882485453</v>
      </c>
      <c r="N10" s="417">
        <f>ROUND(('tab.č. 3'!N10/pomocná!C6*1000),0)</f>
        <v>5552</v>
      </c>
      <c r="O10" s="435">
        <f>ROUND(('tab.č. 3'!O10/pomocná!D6*1000),0)</f>
        <v>5725</v>
      </c>
      <c r="P10" s="78">
        <f>ROUND(('tab.č. 3'!P10/pomocná!E6*1000),0)</f>
        <v>5842</v>
      </c>
      <c r="Q10" s="628">
        <f>P10/N10*100</f>
        <v>105.22334293948126</v>
      </c>
      <c r="R10" s="629">
        <f>P10/O10*100</f>
        <v>102.04366812227074</v>
      </c>
      <c r="S10" s="417">
        <f>ROUND(('tab.č. 3'!S10/pomocná!C7*1000),0)</f>
        <v>6205</v>
      </c>
      <c r="T10" s="435">
        <f>ROUND(('tab.č. 3'!T10/pomocná!D7*1000),0)</f>
        <v>6063</v>
      </c>
      <c r="U10" s="78">
        <f>ROUND(('tab.č. 3'!U10/pomocná!E7*1000),0)</f>
        <v>6174</v>
      </c>
      <c r="V10" s="628">
        <f>U10/S10*100</f>
        <v>99.500402900886385</v>
      </c>
      <c r="W10" s="629">
        <f t="shared" ref="W10:W33" si="1">U10/T10*100</f>
        <v>101.83077684314696</v>
      </c>
      <c r="X10" s="417">
        <f>ROUND(('tab.č. 3'!X10/pomocná!C8*1000),0)</f>
        <v>4618</v>
      </c>
      <c r="Y10" s="435">
        <f>ROUND(('tab.č. 3'!Y10/pomocná!D8*1000),0)</f>
        <v>4895</v>
      </c>
      <c r="Z10" s="78">
        <f>ROUND(('tab.č. 3'!Z10/pomocná!E8*1000),0)</f>
        <v>4759</v>
      </c>
      <c r="AA10" s="628">
        <f>Z10/X10*100</f>
        <v>103.05326981377219</v>
      </c>
      <c r="AB10" s="629">
        <f t="shared" ref="AB10:AB33" si="2">Z10/Y10*100</f>
        <v>97.22165474974463</v>
      </c>
      <c r="AC10" s="418">
        <f>ROUND(('tab.č. 3'!AC10/pomocná!C9*1000),0)</f>
        <v>5465</v>
      </c>
      <c r="AD10" s="514">
        <f>ROUND(('tab.č. 3'!AD10/pomocná!D9*1000),0)</f>
        <v>5574</v>
      </c>
      <c r="AE10" s="514">
        <f>ROUND(('tab.č. 3'!AE10/pomocná!E9*1000),0)</f>
        <v>5648</v>
      </c>
      <c r="AF10" s="800">
        <f>AE10/AC10*100</f>
        <v>103.34858188472096</v>
      </c>
      <c r="AG10" s="630">
        <f t="shared" ref="AG10:AG33" si="3">AE10/AD10*100</f>
        <v>101.32759239325439</v>
      </c>
      <c r="AH10" s="417">
        <f>ROUND(('tab.č. 3'!AH10/pomocná!C10*1000),0)</f>
        <v>5273</v>
      </c>
      <c r="AI10" s="435">
        <f>ROUND(('tab.č. 3'!AI10/pomocná!D10*1000),0)</f>
        <v>5086</v>
      </c>
      <c r="AJ10" s="435">
        <f>ROUND(('tab.č. 3'!AJ10/pomocná!E10*1000),0)</f>
        <v>5706</v>
      </c>
      <c r="AK10" s="801">
        <f>AJ10/AH10*100</f>
        <v>108.2116442252987</v>
      </c>
      <c r="AL10" s="629">
        <f t="shared" ref="AL10:AL33" si="4">AJ10/AI10*100</f>
        <v>112.19032638615809</v>
      </c>
      <c r="AM10" s="417">
        <f>ROUND(('tab.č. 3'!AM10/pomocná!C11*1000),0)</f>
        <v>5198</v>
      </c>
      <c r="AN10" s="435">
        <f>ROUND(('tab.č. 3'!AN10/pomocná!D11*1000),0)</f>
        <v>5479</v>
      </c>
      <c r="AO10" s="435">
        <f>ROUND(('tab.č. 3'!AO10/pomocná!E11*1000),0)</f>
        <v>5427</v>
      </c>
      <c r="AP10" s="801">
        <f>AO10/AM10*100</f>
        <v>104.4055405925356</v>
      </c>
      <c r="AQ10" s="629">
        <f>AO10/AN10*100</f>
        <v>99.050921701040338</v>
      </c>
      <c r="AR10" s="417">
        <f>ROUND(('tab.č. 3'!AR10/pomocná!C12*1000),0)</f>
        <v>4630</v>
      </c>
      <c r="AS10" s="435">
        <f>ROUND(('tab.č. 3'!AS10/pomocná!D12*1000),0)</f>
        <v>4878</v>
      </c>
      <c r="AT10" s="623"/>
      <c r="AU10" s="520"/>
      <c r="AV10" s="494"/>
      <c r="AW10" s="417">
        <f>ROUND(('tab.č. 3'!AW10/pomocná!C13*1000),0)</f>
        <v>5475</v>
      </c>
      <c r="AX10" s="435">
        <f>ROUND(('tab.č. 3'!AX10/pomocná!D13*1000),0)</f>
        <v>5553</v>
      </c>
      <c r="AY10" s="435">
        <f>ROUND(('tab.č. 3'!AY10/pomocná!E13*1000),0)</f>
        <v>5710</v>
      </c>
      <c r="AZ10" s="801">
        <f>AY10/AW10*100</f>
        <v>104.29223744292237</v>
      </c>
      <c r="BA10" s="629">
        <f>AY10/AX10*100</f>
        <v>102.82730055825679</v>
      </c>
      <c r="BB10" s="565">
        <f>ROUND(('tab.č. 3'!BB10/pomocná!C14*1000),0)</f>
        <v>5344</v>
      </c>
      <c r="BC10" s="435">
        <f>ROUND(('tab.č. 3'!BC10/pomocná!D14*1000),0)</f>
        <v>5397</v>
      </c>
      <c r="BD10" s="435">
        <f>ROUND(('tab.č. 3'!BD10/pomocná!E14*1000),0)</f>
        <v>5580</v>
      </c>
      <c r="BE10" s="801">
        <f>BD10/BB10*100</f>
        <v>104.41616766467065</v>
      </c>
      <c r="BF10" s="629">
        <f>BD10/BC10*100</f>
        <v>103.39077265147306</v>
      </c>
    </row>
    <row r="11" spans="1:59" s="350" customFormat="1">
      <c r="A11" s="19"/>
      <c r="B11" s="80" t="s">
        <v>2</v>
      </c>
      <c r="C11" s="102" t="s">
        <v>142</v>
      </c>
      <c r="D11" s="418"/>
      <c r="E11" s="514"/>
      <c r="F11" s="399"/>
      <c r="G11" s="628"/>
      <c r="H11" s="630"/>
      <c r="I11" s="565"/>
      <c r="J11" s="435"/>
      <c r="K11" s="78"/>
      <c r="L11" s="628"/>
      <c r="M11" s="629"/>
      <c r="N11" s="417"/>
      <c r="O11" s="435"/>
      <c r="P11" s="78"/>
      <c r="Q11" s="628"/>
      <c r="R11" s="629"/>
      <c r="S11" s="417"/>
      <c r="T11" s="435"/>
      <c r="U11" s="78"/>
      <c r="V11" s="628"/>
      <c r="W11" s="629"/>
      <c r="X11" s="417"/>
      <c r="Y11" s="435"/>
      <c r="Z11" s="78"/>
      <c r="AA11" s="628"/>
      <c r="AB11" s="629"/>
      <c r="AC11" s="418"/>
      <c r="AD11" s="514"/>
      <c r="AE11" s="514"/>
      <c r="AF11" s="800"/>
      <c r="AG11" s="630"/>
      <c r="AH11" s="417"/>
      <c r="AI11" s="435"/>
      <c r="AJ11" s="435"/>
      <c r="AK11" s="801"/>
      <c r="AL11" s="629"/>
      <c r="AM11" s="417"/>
      <c r="AN11" s="435"/>
      <c r="AO11" s="435"/>
      <c r="AP11" s="801"/>
      <c r="AQ11" s="629"/>
      <c r="AR11" s="417"/>
      <c r="AS11" s="435"/>
      <c r="AT11" s="623"/>
      <c r="AU11" s="520"/>
      <c r="AV11" s="494"/>
      <c r="AW11" s="417"/>
      <c r="AX11" s="435"/>
      <c r="AY11" s="435"/>
      <c r="AZ11" s="801"/>
      <c r="BA11" s="629"/>
      <c r="BB11" s="565"/>
      <c r="BC11" s="435"/>
      <c r="BD11" s="435"/>
      <c r="BE11" s="801"/>
      <c r="BF11" s="629"/>
      <c r="BG11" s="336"/>
    </row>
    <row r="12" spans="1:59">
      <c r="A12" s="22" t="s">
        <v>10</v>
      </c>
      <c r="B12" s="82" t="s">
        <v>194</v>
      </c>
      <c r="C12" s="102" t="s">
        <v>142</v>
      </c>
      <c r="D12" s="418">
        <f>ROUND(('tab.č. 3'!D12/pomocná!C4*1000),0)</f>
        <v>931</v>
      </c>
      <c r="E12" s="514">
        <f>ROUND(('tab.č. 3'!E12/pomocná!D4*1000),0)</f>
        <v>954</v>
      </c>
      <c r="F12" s="399">
        <f>ROUND(('tab.č. 3'!F12/pomocná!E4*1000),0)</f>
        <v>939</v>
      </c>
      <c r="G12" s="628">
        <f t="shared" ref="G12:G32" si="5">F12/D12*100</f>
        <v>100.85929108485499</v>
      </c>
      <c r="H12" s="630">
        <f t="shared" si="0"/>
        <v>98.427672955974842</v>
      </c>
      <c r="I12" s="567">
        <f>ROUND(('tab.č. 3'!I12/pomocná!C5*1000),0)</f>
        <v>986</v>
      </c>
      <c r="J12" s="514">
        <f>ROUND(('tab.č. 3'!J12/pomocná!D5*1000),0)</f>
        <v>1134</v>
      </c>
      <c r="K12" s="399">
        <f>ROUND(('tab.č. 3'!K12/pomocná!E5*1000),0)</f>
        <v>1007</v>
      </c>
      <c r="L12" s="799">
        <f>K12/I12*100</f>
        <v>102.12981744421907</v>
      </c>
      <c r="M12" s="630">
        <f>K12/J12*100</f>
        <v>88.800705467372126</v>
      </c>
      <c r="N12" s="418">
        <f>ROUND(('tab.č. 3'!N12/pomocná!C6*1000),0)</f>
        <v>1045</v>
      </c>
      <c r="O12" s="514">
        <f>ROUND(('tab.č. 3'!O12/pomocná!D6*1000),0)</f>
        <v>1191</v>
      </c>
      <c r="P12" s="399">
        <f>ROUND(('tab.č. 3'!P12/pomocná!E6*1000),0)</f>
        <v>1047</v>
      </c>
      <c r="Q12" s="799">
        <f>P12/N12*100</f>
        <v>100.1913875598086</v>
      </c>
      <c r="R12" s="630">
        <f>P12/O12*100</f>
        <v>87.909319899244338</v>
      </c>
      <c r="S12" s="418">
        <f>ROUND(('tab.č. 3'!S12/pomocná!C7*1000),0)</f>
        <v>967</v>
      </c>
      <c r="T12" s="514">
        <f>ROUND(('tab.č. 3'!T12/pomocná!D7*1000),0)</f>
        <v>993</v>
      </c>
      <c r="U12" s="399">
        <f>ROUND(('tab.č. 3'!U12/pomocná!E7*1000),0)</f>
        <v>967</v>
      </c>
      <c r="V12" s="799">
        <f>U12/S12*100</f>
        <v>100</v>
      </c>
      <c r="W12" s="630">
        <f t="shared" si="1"/>
        <v>97.38167170191339</v>
      </c>
      <c r="X12" s="418">
        <f>ROUND(('tab.č. 3'!X12/pomocná!C8*1000),0)</f>
        <v>996</v>
      </c>
      <c r="Y12" s="514">
        <f>ROUND(('tab.č. 3'!Y12/pomocná!D8*1000),0)</f>
        <v>1032</v>
      </c>
      <c r="Z12" s="399">
        <f>ROUND(('tab.č. 3'!Z12/pomocná!E8*1000),0)</f>
        <v>1023</v>
      </c>
      <c r="AA12" s="799">
        <f>Z12/X12*100</f>
        <v>102.71084337349396</v>
      </c>
      <c r="AB12" s="630">
        <f t="shared" si="2"/>
        <v>99.127906976744185</v>
      </c>
      <c r="AC12" s="418">
        <f>ROUND(('tab.č. 3'!AC12/pomocná!C9*1000),0)</f>
        <v>1008</v>
      </c>
      <c r="AD12" s="514">
        <f>ROUND(('tab.č. 3'!AD12/pomocná!D9*1000),0)</f>
        <v>1064</v>
      </c>
      <c r="AE12" s="514">
        <f>ROUND(('tab.č. 3'!AE12/pomocná!E9*1000),0)</f>
        <v>1021</v>
      </c>
      <c r="AF12" s="800">
        <f>AE12/AC12*100</f>
        <v>101.28968253968253</v>
      </c>
      <c r="AG12" s="630">
        <f t="shared" si="3"/>
        <v>95.958646616541358</v>
      </c>
      <c r="AH12" s="418">
        <f>ROUND(('tab.č. 3'!AH12/pomocná!C10*1000),0)</f>
        <v>1020</v>
      </c>
      <c r="AI12" s="514">
        <f>ROUND(('tab.č. 3'!AI12/pomocná!D10*1000),0)</f>
        <v>1004</v>
      </c>
      <c r="AJ12" s="514">
        <f>ROUND(('tab.č. 3'!AJ12/pomocná!E10*1000),0)</f>
        <v>1021</v>
      </c>
      <c r="AK12" s="800">
        <f>AJ12/AH12*100</f>
        <v>100.09803921568627</v>
      </c>
      <c r="AL12" s="630">
        <f t="shared" si="4"/>
        <v>101.69322709163346</v>
      </c>
      <c r="AM12" s="418">
        <f>ROUND(('tab.č. 3'!AM12/pomocná!C11*1000),0)</f>
        <v>973</v>
      </c>
      <c r="AN12" s="514">
        <f>ROUND(('tab.č. 3'!AN12/pomocná!D11*1000),0)</f>
        <v>1115</v>
      </c>
      <c r="AO12" s="514">
        <f>ROUND(('tab.č. 3'!AO12/pomocná!E11*1000),0)</f>
        <v>1000</v>
      </c>
      <c r="AP12" s="800">
        <f>AO12/AM12*100</f>
        <v>102.7749229188078</v>
      </c>
      <c r="AQ12" s="630">
        <f>AO12/AN12*100</f>
        <v>89.68609865470853</v>
      </c>
      <c r="AR12" s="418">
        <f>ROUND(('tab.č. 3'!AR12/pomocná!C12*1000),0)</f>
        <v>204</v>
      </c>
      <c r="AS12" s="514">
        <f>ROUND(('tab.č. 3'!AS12/pomocná!D12*1000),0)</f>
        <v>856</v>
      </c>
      <c r="AT12" s="624"/>
      <c r="AU12" s="521"/>
      <c r="AV12" s="496"/>
      <c r="AW12" s="418">
        <f>ROUND(('tab.č. 3'!AW12/pomocná!C13*1000),0)</f>
        <v>993</v>
      </c>
      <c r="AX12" s="514">
        <f>ROUND(('tab.č. 3'!AX12/pomocná!D13*1000),0)</f>
        <v>1078</v>
      </c>
      <c r="AY12" s="514">
        <f>ROUND(('tab.č. 3'!AY12/pomocná!E13*1000),0)</f>
        <v>1013</v>
      </c>
      <c r="AZ12" s="800">
        <f>AY12/AW12*100</f>
        <v>102.01409869083584</v>
      </c>
      <c r="BA12" s="630">
        <f>AY12/AX12*100</f>
        <v>93.970315398886825</v>
      </c>
      <c r="BB12" s="567">
        <f>ROUND(('tab.č. 3'!BB12/pomocná!C14*1000),0)</f>
        <v>956</v>
      </c>
      <c r="BC12" s="514">
        <f>ROUND(('tab.č. 3'!BC12/pomocná!D14*1000),0)</f>
        <v>1004</v>
      </c>
      <c r="BD12" s="514">
        <f>ROUND(('tab.č. 3'!BD12/pomocná!E14*1000),0)</f>
        <v>968</v>
      </c>
      <c r="BE12" s="800">
        <f>BD12/BB12*100</f>
        <v>101.25523012552303</v>
      </c>
      <c r="BF12" s="630">
        <f>BD12/BC12*100</f>
        <v>96.414342629482078</v>
      </c>
    </row>
    <row r="13" spans="1:59">
      <c r="A13" s="22" t="s">
        <v>11</v>
      </c>
      <c r="B13" s="82" t="s">
        <v>195</v>
      </c>
      <c r="C13" s="102" t="s">
        <v>142</v>
      </c>
      <c r="D13" s="418">
        <f>ROUND(('tab.č. 3'!D13/pomocná!C4*1000),0)</f>
        <v>1192</v>
      </c>
      <c r="E13" s="514">
        <f>ROUND(('tab.č. 3'!E13/pomocná!D4*1000),0)</f>
        <v>1232</v>
      </c>
      <c r="F13" s="399">
        <f>ROUND(('tab.č. 3'!F13/pomocná!E4*1000),0)</f>
        <v>1229</v>
      </c>
      <c r="G13" s="628">
        <f t="shared" si="5"/>
        <v>103.10402684563758</v>
      </c>
      <c r="H13" s="630">
        <f t="shared" si="0"/>
        <v>99.756493506493499</v>
      </c>
      <c r="I13" s="567">
        <f>ROUND(('tab.č. 3'!I13/pomocná!C5*1000),0)</f>
        <v>1137</v>
      </c>
      <c r="J13" s="514">
        <f>ROUND(('tab.č. 3'!J13/pomocná!D5*1000),0)</f>
        <v>1099</v>
      </c>
      <c r="K13" s="399">
        <f>ROUND(('tab.č. 3'!K13/pomocná!E5*1000),0)</f>
        <v>1167</v>
      </c>
      <c r="L13" s="799">
        <f>K13/I13*100</f>
        <v>102.63852242744062</v>
      </c>
      <c r="M13" s="630">
        <f>K13/J13*100</f>
        <v>106.1874431301183</v>
      </c>
      <c r="N13" s="418">
        <f>ROUND(('tab.č. 3'!N13/pomocná!C6*1000),0)</f>
        <v>1324</v>
      </c>
      <c r="O13" s="514">
        <f>ROUND(('tab.č. 3'!O13/pomocná!D6*1000),0)</f>
        <v>1365</v>
      </c>
      <c r="P13" s="399">
        <f>ROUND(('tab.č. 3'!P13/pomocná!E6*1000),0)</f>
        <v>1320</v>
      </c>
      <c r="Q13" s="799">
        <f>P13/N13*100</f>
        <v>99.697885196374628</v>
      </c>
      <c r="R13" s="630">
        <f>P13/O13*100</f>
        <v>96.703296703296701</v>
      </c>
      <c r="S13" s="418">
        <f>ROUND(('tab.č. 3'!S13/pomocná!C7*1000),0)</f>
        <v>1216</v>
      </c>
      <c r="T13" s="514">
        <f>ROUND(('tab.č. 3'!T13/pomocná!D7*1000),0)</f>
        <v>1180</v>
      </c>
      <c r="U13" s="399">
        <f>ROUND(('tab.č. 3'!U13/pomocná!E7*1000),0)</f>
        <v>1248</v>
      </c>
      <c r="V13" s="799">
        <f>U13/S13*100</f>
        <v>102.63157894736842</v>
      </c>
      <c r="W13" s="630">
        <f t="shared" si="1"/>
        <v>105.76271186440678</v>
      </c>
      <c r="X13" s="418">
        <f>ROUND(('tab.č. 3'!X13/pomocná!C8*1000),0)</f>
        <v>1328</v>
      </c>
      <c r="Y13" s="514">
        <f>ROUND(('tab.č. 3'!Y13/pomocná!D8*1000),0)</f>
        <v>1389</v>
      </c>
      <c r="Z13" s="399">
        <f>ROUND(('tab.č. 3'!Z13/pomocná!E8*1000),0)</f>
        <v>1363</v>
      </c>
      <c r="AA13" s="799">
        <f>Z13/X13*100</f>
        <v>102.6355421686747</v>
      </c>
      <c r="AB13" s="630">
        <f t="shared" si="2"/>
        <v>98.128149748020149</v>
      </c>
      <c r="AC13" s="418">
        <f>ROUND(('tab.č. 3'!AC13/pomocná!C9*1000),0)</f>
        <v>1187</v>
      </c>
      <c r="AD13" s="514">
        <f>ROUND(('tab.č. 3'!AD13/pomocná!D9*1000),0)</f>
        <v>1245</v>
      </c>
      <c r="AE13" s="514">
        <f>ROUND(('tab.č. 3'!AE13/pomocná!E9*1000),0)</f>
        <v>1206</v>
      </c>
      <c r="AF13" s="800">
        <f>AE13/AC13*100</f>
        <v>101.60067396798651</v>
      </c>
      <c r="AG13" s="630">
        <f t="shared" si="3"/>
        <v>96.867469879518069</v>
      </c>
      <c r="AH13" s="418">
        <f>ROUND(('tab.č. 3'!AH13/pomocná!C10*1000),0)</f>
        <v>1296</v>
      </c>
      <c r="AI13" s="514">
        <f>ROUND(('tab.č. 3'!AI13/pomocná!D10*1000),0)</f>
        <v>1337</v>
      </c>
      <c r="AJ13" s="514">
        <f>ROUND(('tab.č. 3'!AJ13/pomocná!E10*1000),0)</f>
        <v>1326</v>
      </c>
      <c r="AK13" s="800">
        <f>AJ13/AH13*100</f>
        <v>102.31481481481481</v>
      </c>
      <c r="AL13" s="630">
        <f t="shared" si="4"/>
        <v>99.177262528047876</v>
      </c>
      <c r="AM13" s="418">
        <f>ROUND(('tab.č. 3'!AM13/pomocná!C11*1000),0)</f>
        <v>1276</v>
      </c>
      <c r="AN13" s="514">
        <f>ROUND(('tab.č. 3'!AN13/pomocná!D11*1000),0)</f>
        <v>1369</v>
      </c>
      <c r="AO13" s="514">
        <f>ROUND(('tab.č. 3'!AO13/pomocná!E11*1000),0)</f>
        <v>1312</v>
      </c>
      <c r="AP13" s="800">
        <f>AO13/AM13*100</f>
        <v>102.82131661442007</v>
      </c>
      <c r="AQ13" s="630">
        <f>AO13/AN13*100</f>
        <v>95.836376917457997</v>
      </c>
      <c r="AR13" s="418">
        <f>ROUND(('tab.č. 3'!AR13/pomocná!C12*1000),0)</f>
        <v>1326</v>
      </c>
      <c r="AS13" s="514">
        <f>ROUND(('tab.č. 3'!AS13/pomocná!D12*1000),0)</f>
        <v>1202</v>
      </c>
      <c r="AT13" s="624"/>
      <c r="AU13" s="521"/>
      <c r="AV13" s="496"/>
      <c r="AW13" s="418">
        <f>ROUND(('tab.č. 3'!AW13/pomocná!C13*1000),0)</f>
        <v>1234</v>
      </c>
      <c r="AX13" s="514">
        <f>ROUND(('tab.č. 3'!AX13/pomocná!D13*1000),0)</f>
        <v>1260</v>
      </c>
      <c r="AY13" s="514">
        <f>ROUND(('tab.č. 3'!AY13/pomocná!E13*1000),0)</f>
        <v>1256</v>
      </c>
      <c r="AZ13" s="800">
        <f>AY13/AW13*100</f>
        <v>101.78282009724472</v>
      </c>
      <c r="BA13" s="630">
        <f>AY13/AX13*100</f>
        <v>99.682539682539684</v>
      </c>
      <c r="BB13" s="567">
        <f>ROUND(('tab.č. 3'!BB13/pomocná!C14*1000),0)</f>
        <v>1208</v>
      </c>
      <c r="BC13" s="514">
        <f>ROUND(('tab.č. 3'!BC13/pomocná!D14*1000),0)</f>
        <v>1243</v>
      </c>
      <c r="BD13" s="514">
        <f>ROUND(('tab.č. 3'!BD13/pomocná!E14*1000),0)</f>
        <v>1240</v>
      </c>
      <c r="BE13" s="800">
        <f>BD13/BB13*100</f>
        <v>102.64900662251655</v>
      </c>
      <c r="BF13" s="630">
        <f>BD13/BC13*100</f>
        <v>99.758648431214809</v>
      </c>
    </row>
    <row r="14" spans="1:59">
      <c r="A14" s="22"/>
      <c r="B14" s="379" t="s">
        <v>2</v>
      </c>
      <c r="C14" s="102" t="s">
        <v>142</v>
      </c>
      <c r="D14" s="418"/>
      <c r="E14" s="514"/>
      <c r="F14" s="399"/>
      <c r="G14" s="628"/>
      <c r="H14" s="630"/>
      <c r="I14" s="567"/>
      <c r="J14" s="514"/>
      <c r="K14" s="399"/>
      <c r="L14" s="799"/>
      <c r="M14" s="630"/>
      <c r="N14" s="418"/>
      <c r="O14" s="514"/>
      <c r="P14" s="399"/>
      <c r="Q14" s="799"/>
      <c r="R14" s="630"/>
      <c r="S14" s="418"/>
      <c r="T14" s="514"/>
      <c r="U14" s="399"/>
      <c r="V14" s="799"/>
      <c r="W14" s="630"/>
      <c r="X14" s="418"/>
      <c r="Y14" s="514"/>
      <c r="Z14" s="399"/>
      <c r="AA14" s="799"/>
      <c r="AB14" s="630"/>
      <c r="AC14" s="418"/>
      <c r="AD14" s="514"/>
      <c r="AE14" s="514"/>
      <c r="AF14" s="800"/>
      <c r="AG14" s="630"/>
      <c r="AH14" s="418"/>
      <c r="AI14" s="514"/>
      <c r="AJ14" s="514"/>
      <c r="AK14" s="800"/>
      <c r="AL14" s="630"/>
      <c r="AM14" s="418"/>
      <c r="AN14" s="514"/>
      <c r="AO14" s="514"/>
      <c r="AP14" s="800"/>
      <c r="AQ14" s="630"/>
      <c r="AR14" s="418"/>
      <c r="AS14" s="514"/>
      <c r="AT14" s="624"/>
      <c r="AU14" s="521"/>
      <c r="AV14" s="496"/>
      <c r="AW14" s="418"/>
      <c r="AX14" s="514"/>
      <c r="AY14" s="514"/>
      <c r="AZ14" s="800"/>
      <c r="BA14" s="630"/>
      <c r="BB14" s="567"/>
      <c r="BC14" s="514"/>
      <c r="BD14" s="514"/>
      <c r="BE14" s="800"/>
      <c r="BF14" s="630"/>
    </row>
    <row r="15" spans="1:59">
      <c r="A15" s="380" t="s">
        <v>86</v>
      </c>
      <c r="B15" s="381" t="s">
        <v>85</v>
      </c>
      <c r="C15" s="102" t="s">
        <v>142</v>
      </c>
      <c r="D15" s="514">
        <f>ROUND(('tab.č. 3'!D15/pomocná!C4*1000),0)</f>
        <v>870</v>
      </c>
      <c r="E15" s="514">
        <f>ROUND(('tab.č. 3'!E15/pomocná!D4*1000),0)</f>
        <v>895</v>
      </c>
      <c r="F15" s="399">
        <f>ROUND(('tab.č. 3'!F15/pomocná!E4*1000),0)</f>
        <v>901</v>
      </c>
      <c r="G15" s="628">
        <f t="shared" si="5"/>
        <v>103.56321839080461</v>
      </c>
      <c r="H15" s="630">
        <f t="shared" si="0"/>
        <v>100.67039106145252</v>
      </c>
      <c r="I15" s="567">
        <f>ROUND(('tab.č. 3'!I15/pomocná!C5*1000),0)</f>
        <v>755</v>
      </c>
      <c r="J15" s="514">
        <f>ROUND(('tab.č. 3'!J15/pomocná!D5*1000),0)</f>
        <v>745</v>
      </c>
      <c r="K15" s="399">
        <f>ROUND(('tab.č. 3'!K15/pomocná!E5*1000),0)</f>
        <v>781</v>
      </c>
      <c r="L15" s="799">
        <f t="shared" ref="L15:L29" si="6">K15/I15*100</f>
        <v>103.44370860927152</v>
      </c>
      <c r="M15" s="630">
        <f>K15/J15*100</f>
        <v>104.83221476510067</v>
      </c>
      <c r="N15" s="418">
        <f>ROUND(('tab.č. 3'!N15/pomocná!C6*1000),0)</f>
        <v>830</v>
      </c>
      <c r="O15" s="514">
        <f>ROUND(('tab.č. 3'!O15/pomocná!D6*1000),0)</f>
        <v>874</v>
      </c>
      <c r="P15" s="399">
        <f>ROUND(('tab.č. 3'!P15/pomocná!E6*1000),0)</f>
        <v>827</v>
      </c>
      <c r="Q15" s="799">
        <f>P15/N15*100</f>
        <v>99.638554216867476</v>
      </c>
      <c r="R15" s="630">
        <f>P15/O15*100</f>
        <v>94.622425629290618</v>
      </c>
      <c r="S15" s="418">
        <f>ROUND(('tab.č. 3'!S15/pomocná!C7*1000),0)</f>
        <v>658</v>
      </c>
      <c r="T15" s="514">
        <f>ROUND(('tab.č. 3'!T15/pomocná!D7*1000),0)</f>
        <v>636</v>
      </c>
      <c r="U15" s="399">
        <f>ROUND(('tab.č. 3'!U15/pomocná!E7*1000),0)</f>
        <v>675</v>
      </c>
      <c r="V15" s="799">
        <f t="shared" ref="V15:V30" si="7">U15/S15*100</f>
        <v>102.58358662613982</v>
      </c>
      <c r="W15" s="630">
        <f t="shared" si="1"/>
        <v>106.13207547169812</v>
      </c>
      <c r="X15" s="418">
        <f>ROUND(('tab.č. 3'!X15/pomocná!C8*1000),0)</f>
        <v>851</v>
      </c>
      <c r="Y15" s="514">
        <f>ROUND(('tab.č. 3'!Y15/pomocná!D8*1000),0)</f>
        <v>886</v>
      </c>
      <c r="Z15" s="399">
        <f>ROUND(('tab.č. 3'!Z15/pomocná!E8*1000),0)</f>
        <v>876</v>
      </c>
      <c r="AA15" s="799">
        <f t="shared" ref="AA15:AA24" si="8">Z15/X15*100</f>
        <v>102.93772032902469</v>
      </c>
      <c r="AB15" s="630">
        <f t="shared" si="2"/>
        <v>98.871331828442436</v>
      </c>
      <c r="AC15" s="418">
        <f>ROUND(('tab.č. 3'!AC15/pomocná!C9*1000),0)</f>
        <v>728</v>
      </c>
      <c r="AD15" s="514">
        <f>ROUND(('tab.č. 3'!AD15/pomocná!D9*1000),0)</f>
        <v>765</v>
      </c>
      <c r="AE15" s="514">
        <f>ROUND(('tab.č. 3'!AE15/pomocná!E9*1000),0)</f>
        <v>757</v>
      </c>
      <c r="AF15" s="800">
        <f>AE15/AC15*100</f>
        <v>103.9835164835165</v>
      </c>
      <c r="AG15" s="630">
        <f t="shared" si="3"/>
        <v>98.954248366013076</v>
      </c>
      <c r="AH15" s="418">
        <f>ROUND(('tab.č. 3'!AH15/pomocná!C10*1000),0)</f>
        <v>753</v>
      </c>
      <c r="AI15" s="514">
        <f>ROUND(('tab.č. 3'!AI15/pomocná!D10*1000),0)</f>
        <v>783</v>
      </c>
      <c r="AJ15" s="514">
        <f>ROUND(('tab.č. 3'!AJ15/pomocná!E10*1000),0)</f>
        <v>782</v>
      </c>
      <c r="AK15" s="800">
        <f t="shared" ref="AK15:AK26" si="9">AJ15/AH15*100</f>
        <v>103.85126162018592</v>
      </c>
      <c r="AL15" s="630">
        <f t="shared" si="4"/>
        <v>99.872286079182629</v>
      </c>
      <c r="AM15" s="418">
        <f>ROUND(('tab.č. 3'!AM15/pomocná!C$11*1000),0)</f>
        <v>707</v>
      </c>
      <c r="AN15" s="514">
        <f>ROUND(('tab.č. 3'!AN15/pomocná!D11*1000),0)</f>
        <v>760</v>
      </c>
      <c r="AO15" s="514">
        <f>ROUND(('tab.č. 3'!AO15/pomocná!E11*1000),0)</f>
        <v>728</v>
      </c>
      <c r="AP15" s="800">
        <f>AO15/AM15*100</f>
        <v>102.97029702970298</v>
      </c>
      <c r="AQ15" s="630">
        <f>AO15/AN15*100</f>
        <v>95.78947368421052</v>
      </c>
      <c r="AR15" s="418">
        <f>ROUND(('tab.č. 3'!AR15/pomocná!C12*1000),0)</f>
        <v>501</v>
      </c>
      <c r="AS15" s="514">
        <f>ROUND(('tab.č. 3'!AS15/pomocná!D12*1000),0)</f>
        <v>595</v>
      </c>
      <c r="AT15" s="624"/>
      <c r="AU15" s="521"/>
      <c r="AV15" s="496"/>
      <c r="AW15" s="418">
        <f>ROUND(('tab.č. 3'!AW15/pomocná!C13*1000),0)</f>
        <v>740</v>
      </c>
      <c r="AX15" s="514">
        <f>ROUND(('tab.č. 3'!AX15/pomocná!D13*1000),0)</f>
        <v>761</v>
      </c>
      <c r="AY15" s="514">
        <f>ROUND(('tab.č. 3'!AY15/pomocná!E13*1000),0)</f>
        <v>763</v>
      </c>
      <c r="AZ15" s="800">
        <f>AY15/AW15*100</f>
        <v>103.10810810810811</v>
      </c>
      <c r="BA15" s="630">
        <f t="shared" ref="BA15:BA26" si="10">AY15/AX15*100</f>
        <v>100.2628120893561</v>
      </c>
      <c r="BB15" s="567">
        <f>ROUND(('tab.č. 3'!BB15/pomocná!C14*1000),0)</f>
        <v>818</v>
      </c>
      <c r="BC15" s="514">
        <f>ROUND(('tab.č. 3'!BC15/pomocná!D14*1000),0)</f>
        <v>841</v>
      </c>
      <c r="BD15" s="514">
        <f>ROUND(('tab.č. 3'!BD15/pomocná!E14*1000),0)</f>
        <v>846</v>
      </c>
      <c r="BE15" s="800">
        <f>BD15/BB15*100</f>
        <v>103.42298288508557</v>
      </c>
      <c r="BF15" s="630">
        <f>BD15/BC15*100</f>
        <v>100.59453032104638</v>
      </c>
    </row>
    <row r="16" spans="1:59">
      <c r="A16" s="380" t="s">
        <v>84</v>
      </c>
      <c r="B16" s="381" t="s">
        <v>83</v>
      </c>
      <c r="C16" s="102" t="s">
        <v>142</v>
      </c>
      <c r="D16" s="514">
        <f>ROUND(('tab.č. 3'!D16/pomocná!C4*1000),0)</f>
        <v>322</v>
      </c>
      <c r="E16" s="514">
        <f>ROUND(('tab.č. 3'!E16/pomocná!D4*1000),0)</f>
        <v>337</v>
      </c>
      <c r="F16" s="399">
        <f>ROUND(('tab.č. 3'!F16/pomocná!E4*1000),0)</f>
        <v>329</v>
      </c>
      <c r="G16" s="628">
        <f t="shared" si="5"/>
        <v>102.17391304347827</v>
      </c>
      <c r="H16" s="630">
        <f t="shared" si="0"/>
        <v>97.626112759643917</v>
      </c>
      <c r="I16" s="567">
        <f>ROUND(('tab.č. 3'!I16/pomocná!C5*1000),0)</f>
        <v>381</v>
      </c>
      <c r="J16" s="514">
        <f>ROUND(('tab.č. 3'!J16/pomocná!D5*1000),0)</f>
        <v>353</v>
      </c>
      <c r="K16" s="399">
        <f>ROUND(('tab.č. 3'!K16/pomocná!E5*1000),0)</f>
        <v>386</v>
      </c>
      <c r="L16" s="799">
        <f t="shared" si="6"/>
        <v>101.31233595800524</v>
      </c>
      <c r="M16" s="630">
        <f>K16/J16*100</f>
        <v>109.3484419263456</v>
      </c>
      <c r="N16" s="418">
        <f>ROUND(('tab.č. 3'!N16/pomocná!C6*1000),0)</f>
        <v>494</v>
      </c>
      <c r="O16" s="514">
        <f>ROUND(('tab.č. 3'!O16/pomocná!D6*1000),0)</f>
        <v>491</v>
      </c>
      <c r="P16" s="399">
        <f>ROUND(('tab.č. 3'!P16/pomocná!E6*1000),0)</f>
        <v>493</v>
      </c>
      <c r="Q16" s="799">
        <f>P16/N16*100</f>
        <v>99.797570850202433</v>
      </c>
      <c r="R16" s="630">
        <f>P16/O16*100</f>
        <v>100.40733197556008</v>
      </c>
      <c r="S16" s="418">
        <f>ROUND(('tab.č. 3'!S16/pomocná!C7*1000),0)</f>
        <v>558</v>
      </c>
      <c r="T16" s="514">
        <f>ROUND(('tab.č. 3'!T16/pomocná!D7*1000),0)</f>
        <v>544</v>
      </c>
      <c r="U16" s="399">
        <f>ROUND(('tab.č. 3'!U16/pomocná!E7*1000),0)</f>
        <v>573</v>
      </c>
      <c r="V16" s="799">
        <f t="shared" si="7"/>
        <v>102.68817204301075</v>
      </c>
      <c r="W16" s="630">
        <f t="shared" si="1"/>
        <v>105.33088235294117</v>
      </c>
      <c r="X16" s="418">
        <f>ROUND(('tab.č. 3'!X16/pomocná!C8*1000),0)</f>
        <v>477</v>
      </c>
      <c r="Y16" s="514">
        <f>ROUND(('tab.č. 3'!Y16/pomocná!D8*1000),0)</f>
        <v>503</v>
      </c>
      <c r="Z16" s="399">
        <f>ROUND(('tab.č. 3'!Z16/pomocná!E8*1000),0)</f>
        <v>486</v>
      </c>
      <c r="AA16" s="799">
        <f t="shared" si="8"/>
        <v>101.88679245283019</v>
      </c>
      <c r="AB16" s="630">
        <f t="shared" si="2"/>
        <v>96.620278330019886</v>
      </c>
      <c r="AC16" s="418">
        <f>ROUND(('tab.č. 3'!AC16/pomocná!C9*1000),0)</f>
        <v>459</v>
      </c>
      <c r="AD16" s="514">
        <f>ROUND(('tab.č. 3'!AD16/pomocná!D9*1000),0)</f>
        <v>480</v>
      </c>
      <c r="AE16" s="514">
        <f>ROUND(('tab.č. 3'!AE16/pomocná!E9*1000),0)</f>
        <v>448</v>
      </c>
      <c r="AF16" s="800">
        <f>AE16/AC16*100</f>
        <v>97.60348583877996</v>
      </c>
      <c r="AG16" s="630">
        <f t="shared" si="3"/>
        <v>93.333333333333329</v>
      </c>
      <c r="AH16" s="418">
        <f>ROUND(('tab.č. 3'!AH16/pomocná!C10*1000),0)</f>
        <v>543</v>
      </c>
      <c r="AI16" s="514">
        <f>ROUND(('tab.č. 3'!AI16/pomocná!D10*1000),0)</f>
        <v>554</v>
      </c>
      <c r="AJ16" s="514">
        <f>ROUND(('tab.č. 3'!AJ16/pomocná!E10*1000),0)</f>
        <v>544</v>
      </c>
      <c r="AK16" s="800">
        <f t="shared" si="9"/>
        <v>100.18416206261512</v>
      </c>
      <c r="AL16" s="630">
        <f t="shared" si="4"/>
        <v>98.194945848375454</v>
      </c>
      <c r="AM16" s="418">
        <f>ROUND(('tab.č. 3'!AM16/pomocná!C$11*1000),0)</f>
        <v>569</v>
      </c>
      <c r="AN16" s="514">
        <f>ROUND(('tab.č. 3'!AN16/pomocná!D11*1000),0)</f>
        <v>608</v>
      </c>
      <c r="AO16" s="514">
        <f>ROUND(('tab.č. 3'!AO16/pomocná!E11*1000),0)</f>
        <v>584</v>
      </c>
      <c r="AP16" s="800">
        <f>AO16/AM16*100</f>
        <v>102.63620386643233</v>
      </c>
      <c r="AQ16" s="630">
        <f>AO16/AN16*100</f>
        <v>96.05263157894737</v>
      </c>
      <c r="AR16" s="418">
        <f>ROUND(('tab.č. 3'!AR16/pomocná!C12*1000),0)</f>
        <v>825</v>
      </c>
      <c r="AS16" s="514">
        <f>ROUND(('tab.č. 3'!AS16/pomocná!D12*1000),0)</f>
        <v>607</v>
      </c>
      <c r="AT16" s="624"/>
      <c r="AU16" s="521"/>
      <c r="AV16" s="496"/>
      <c r="AW16" s="418">
        <f>ROUND(('tab.č. 3'!AW16/pomocná!C13*1000),0)</f>
        <v>494</v>
      </c>
      <c r="AX16" s="514">
        <f>ROUND(('tab.č. 3'!AX16/pomocná!D13*1000),0)</f>
        <v>498</v>
      </c>
      <c r="AY16" s="514">
        <f>ROUND(('tab.č. 3'!AY16/pomocná!E13*1000),0)</f>
        <v>493</v>
      </c>
      <c r="AZ16" s="800">
        <f>AY16/AW16*100</f>
        <v>99.797570850202433</v>
      </c>
      <c r="BA16" s="630">
        <f t="shared" si="10"/>
        <v>98.99598393574297</v>
      </c>
      <c r="BB16" s="567">
        <f>ROUND(('tab.č. 3'!BB16/pomocná!C14*1000),0)</f>
        <v>390</v>
      </c>
      <c r="BC16" s="514">
        <f>ROUND(('tab.č. 3'!BC16/pomocná!D14*1000),0)</f>
        <v>402</v>
      </c>
      <c r="BD16" s="514">
        <f>ROUND(('tab.č. 3'!BD16/pomocná!E14*1000),0)</f>
        <v>394</v>
      </c>
      <c r="BE16" s="800">
        <f>BD16/BB16*100</f>
        <v>101.02564102564102</v>
      </c>
      <c r="BF16" s="630">
        <f>BD16/BC16*100</f>
        <v>98.009950248756212</v>
      </c>
    </row>
    <row r="17" spans="1:59">
      <c r="A17" s="22" t="s">
        <v>12</v>
      </c>
      <c r="B17" s="82" t="s">
        <v>196</v>
      </c>
      <c r="C17" s="102" t="s">
        <v>142</v>
      </c>
      <c r="D17" s="514">
        <f>ROUND(('tab.č. 3'!D17/pomocná!C4*1000),0)</f>
        <v>246</v>
      </c>
      <c r="E17" s="514">
        <f>ROUND(('tab.č. 3'!E17/pomocná!D4*1000),0)</f>
        <v>263</v>
      </c>
      <c r="F17" s="399">
        <f>ROUND(('tab.č. 3'!F17/pomocná!E4*1000),0)</f>
        <v>270</v>
      </c>
      <c r="G17" s="628">
        <f t="shared" si="5"/>
        <v>109.75609756097562</v>
      </c>
      <c r="H17" s="630">
        <f t="shared" si="0"/>
        <v>102.6615969581749</v>
      </c>
      <c r="I17" s="567">
        <f>ROUND(('tab.č. 3'!I17/pomocná!C5*1000),0)</f>
        <v>261</v>
      </c>
      <c r="J17" s="514">
        <f>ROUND(('tab.č. 3'!J17/pomocná!D5*1000),0)</f>
        <v>317</v>
      </c>
      <c r="K17" s="399">
        <f>ROUND(('tab.č. 3'!K17/pomocná!E5*1000),0)</f>
        <v>273</v>
      </c>
      <c r="L17" s="799">
        <f t="shared" si="6"/>
        <v>104.59770114942528</v>
      </c>
      <c r="M17" s="630">
        <f>K17/J17*100</f>
        <v>86.119873817034701</v>
      </c>
      <c r="N17" s="418">
        <f>ROUND(('tab.č. 3'!N17/pomocná!C6*1000),0)</f>
        <v>333</v>
      </c>
      <c r="O17" s="514">
        <f>ROUND(('tab.č. 3'!O17/pomocná!D6*1000),0)</f>
        <v>325</v>
      </c>
      <c r="P17" s="399">
        <f>ROUND(('tab.č. 3'!P17/pomocná!E6*1000),0)</f>
        <v>301</v>
      </c>
      <c r="Q17" s="799">
        <f>P17/N17*100</f>
        <v>90.39039039039038</v>
      </c>
      <c r="R17" s="630">
        <f>P17/O17*100</f>
        <v>92.615384615384613</v>
      </c>
      <c r="S17" s="418">
        <f>ROUND(('tab.č. 3'!S17/pomocná!C7*1000),0)</f>
        <v>355</v>
      </c>
      <c r="T17" s="514">
        <f>ROUND(('tab.č. 3'!T17/pomocná!D7*1000),0)</f>
        <v>343</v>
      </c>
      <c r="U17" s="399">
        <f>ROUND(('tab.č. 3'!U17/pomocná!E7*1000),0)</f>
        <v>321</v>
      </c>
      <c r="V17" s="799">
        <f t="shared" si="7"/>
        <v>90.422535211267601</v>
      </c>
      <c r="W17" s="630">
        <f t="shared" si="1"/>
        <v>93.586005830903787</v>
      </c>
      <c r="X17" s="418">
        <f>ROUND(('tab.č. 3'!X17/pomocná!C8*1000),0)</f>
        <v>271</v>
      </c>
      <c r="Y17" s="514">
        <f>ROUND(('tab.č. 3'!Y17/pomocná!D8*1000),0)</f>
        <v>308</v>
      </c>
      <c r="Z17" s="399">
        <f>ROUND(('tab.č. 3'!Z17/pomocná!E8*1000),0)</f>
        <v>278</v>
      </c>
      <c r="AA17" s="799">
        <f t="shared" si="8"/>
        <v>102.58302583025831</v>
      </c>
      <c r="AB17" s="630">
        <f t="shared" si="2"/>
        <v>90.259740259740255</v>
      </c>
      <c r="AC17" s="418">
        <f>ROUND(('tab.č. 3'!AC17/pomocná!C9*1000),0)</f>
        <v>354</v>
      </c>
      <c r="AD17" s="514">
        <f>ROUND(('tab.č. 3'!AD17/pomocná!D9*1000),0)</f>
        <v>357</v>
      </c>
      <c r="AE17" s="514">
        <f>ROUND(('tab.č. 3'!AE17/pomocná!E9*1000),0)</f>
        <v>363</v>
      </c>
      <c r="AF17" s="800">
        <f>AE17/AC17*100</f>
        <v>102.54237288135593</v>
      </c>
      <c r="AG17" s="630">
        <f t="shared" si="3"/>
        <v>101.68067226890756</v>
      </c>
      <c r="AH17" s="418">
        <f>ROUND(('tab.č. 3'!AH17/pomocná!C10*1000),0)</f>
        <v>364</v>
      </c>
      <c r="AI17" s="514">
        <f>ROUND(('tab.č. 3'!AI17/pomocná!D10*1000),0)</f>
        <v>343</v>
      </c>
      <c r="AJ17" s="514">
        <f>ROUND(('tab.č. 3'!AJ17/pomocná!E10*1000),0)</f>
        <v>403</v>
      </c>
      <c r="AK17" s="800">
        <f t="shared" si="9"/>
        <v>110.71428571428572</v>
      </c>
      <c r="AL17" s="630">
        <f t="shared" si="4"/>
        <v>117.49271137026238</v>
      </c>
      <c r="AM17" s="418">
        <f>ROUND(('tab.č. 3'!AM17/pomocná!C$11*1000),0)</f>
        <v>321</v>
      </c>
      <c r="AN17" s="514">
        <f>ROUND(('tab.č. 3'!AN17/pomocná!D11*1000),0)</f>
        <v>304</v>
      </c>
      <c r="AO17" s="514">
        <f>ROUND(('tab.č. 3'!AO17/pomocná!E11*1000),0)</f>
        <v>339</v>
      </c>
      <c r="AP17" s="800">
        <f>AO17/AM17*100</f>
        <v>105.60747663551402</v>
      </c>
      <c r="AQ17" s="630">
        <f>AO17/AN17*100</f>
        <v>111.51315789473684</v>
      </c>
      <c r="AR17" s="418">
        <f>ROUND(('tab.č. 3'!AR17/pomocná!C12*1000),0)</f>
        <v>239</v>
      </c>
      <c r="AS17" s="514">
        <f>ROUND(('tab.č. 3'!AS17/pomocná!D12*1000),0)</f>
        <v>248</v>
      </c>
      <c r="AT17" s="624"/>
      <c r="AU17" s="521"/>
      <c r="AV17" s="496"/>
      <c r="AW17" s="418">
        <f>ROUND(('tab.č. 3'!AW17/pomocná!C13*1000),0)</f>
        <v>331</v>
      </c>
      <c r="AX17" s="514">
        <f>ROUND(('tab.č. 3'!AX17/pomocná!D13*1000),0)</f>
        <v>333</v>
      </c>
      <c r="AY17" s="514">
        <f>ROUND(('tab.č. 3'!AY17/pomocná!E13*1000),0)</f>
        <v>331</v>
      </c>
      <c r="AZ17" s="800">
        <f>AY17/AW17*100</f>
        <v>100</v>
      </c>
      <c r="BA17" s="630">
        <f t="shared" si="10"/>
        <v>99.3993993993994</v>
      </c>
      <c r="BB17" s="567">
        <f>ROUND(('tab.č. 3'!BB17/pomocná!C14*1000),0)</f>
        <v>280</v>
      </c>
      <c r="BC17" s="514">
        <f>ROUND(('tab.č. 3'!BC17/pomocná!D14*1000),0)</f>
        <v>291</v>
      </c>
      <c r="BD17" s="514">
        <f>ROUND(('tab.č. 3'!BD17/pomocná!E14*1000),0)</f>
        <v>294</v>
      </c>
      <c r="BE17" s="800">
        <f>BD17/BB17*100</f>
        <v>105</v>
      </c>
      <c r="BF17" s="630">
        <f>BD17/BC17*100</f>
        <v>101.03092783505154</v>
      </c>
    </row>
    <row r="18" spans="1:59">
      <c r="A18" s="22" t="s">
        <v>13</v>
      </c>
      <c r="B18" s="82" t="s">
        <v>197</v>
      </c>
      <c r="C18" s="102" t="s">
        <v>142</v>
      </c>
      <c r="D18" s="514">
        <f>ROUND(('tab.č. 3'!D18/pomocná!C4*1000),0)</f>
        <v>191</v>
      </c>
      <c r="E18" s="514">
        <f>ROUND(('tab.č. 3'!E18/pomocná!D4*1000),0)</f>
        <v>176</v>
      </c>
      <c r="F18" s="399">
        <f>ROUND(('tab.č. 3'!F18/pomocná!E4*1000),0)</f>
        <v>210</v>
      </c>
      <c r="G18" s="628">
        <f t="shared" si="5"/>
        <v>109.94764397905759</v>
      </c>
      <c r="H18" s="630">
        <f t="shared" si="0"/>
        <v>119.31818181818181</v>
      </c>
      <c r="I18" s="567">
        <f>ROUND(('tab.č. 3'!I18/pomocná!C5*1000),0)</f>
        <v>240</v>
      </c>
      <c r="J18" s="514">
        <f>ROUND(('tab.č. 3'!J18/pomocná!D5*1000),0)</f>
        <v>279</v>
      </c>
      <c r="K18" s="399">
        <f>ROUND(('tab.č. 3'!K18/pomocná!E5*1000),0)</f>
        <v>274</v>
      </c>
      <c r="L18" s="799">
        <f t="shared" si="6"/>
        <v>114.16666666666666</v>
      </c>
      <c r="M18" s="630">
        <f>K18/J18*100</f>
        <v>98.207885304659499</v>
      </c>
      <c r="N18" s="418">
        <f>ROUND(('tab.č. 3'!N18/pomocná!C6*1000),0)</f>
        <v>235</v>
      </c>
      <c r="O18" s="514">
        <f>ROUND(('tab.č. 3'!O18/pomocná!D6*1000),0)</f>
        <v>230</v>
      </c>
      <c r="P18" s="399">
        <f>ROUND(('tab.č. 3'!P18/pomocná!E6*1000),0)</f>
        <v>267</v>
      </c>
      <c r="Q18" s="799">
        <f>P18/N18*100</f>
        <v>113.61702127659574</v>
      </c>
      <c r="R18" s="630">
        <f>P18/O18*100</f>
        <v>116.08695652173913</v>
      </c>
      <c r="S18" s="418">
        <f>ROUND(('tab.č. 3'!S18/pomocná!C7*1000),0)</f>
        <v>265</v>
      </c>
      <c r="T18" s="514">
        <f>ROUND(('tab.č. 3'!T18/pomocná!D7*1000),0)</f>
        <v>239</v>
      </c>
      <c r="U18" s="399">
        <f>ROUND(('tab.č. 3'!U18/pomocná!E7*1000),0)</f>
        <v>267</v>
      </c>
      <c r="V18" s="799">
        <f t="shared" si="7"/>
        <v>100.75471698113208</v>
      </c>
      <c r="W18" s="630">
        <f t="shared" si="1"/>
        <v>111.71548117154812</v>
      </c>
      <c r="X18" s="418">
        <f>ROUND(('tab.č. 3'!X18/pomocná!C8*1000),0)</f>
        <v>256</v>
      </c>
      <c r="Y18" s="514">
        <f>ROUND(('tab.č. 3'!Y18/pomocná!D8*1000),0)</f>
        <v>274</v>
      </c>
      <c r="Z18" s="399">
        <f>ROUND(('tab.č. 3'!Z18/pomocná!E8*1000),0)</f>
        <v>266</v>
      </c>
      <c r="AA18" s="799">
        <f t="shared" si="8"/>
        <v>103.90625</v>
      </c>
      <c r="AB18" s="630">
        <f t="shared" si="2"/>
        <v>97.080291970802918</v>
      </c>
      <c r="AC18" s="418">
        <f>ROUND(('tab.č. 3'!AC18/pomocná!C9*1000),0)</f>
        <v>271</v>
      </c>
      <c r="AD18" s="514">
        <f>ROUND(('tab.č. 3'!AD18/pomocná!D9*1000),0)</f>
        <v>286</v>
      </c>
      <c r="AE18" s="514">
        <f>ROUND(('tab.č. 3'!AE18/pomocná!E9*1000),0)</f>
        <v>284</v>
      </c>
      <c r="AF18" s="800">
        <f>AE18/AC18*100</f>
        <v>104.79704797047971</v>
      </c>
      <c r="AG18" s="630">
        <f t="shared" si="3"/>
        <v>99.300699300699307</v>
      </c>
      <c r="AH18" s="418">
        <f>ROUND(('tab.č. 3'!AH18/pomocná!C10*1000),0)</f>
        <v>252</v>
      </c>
      <c r="AI18" s="514">
        <f>ROUND(('tab.č. 3'!AI18/pomocná!D10*1000),0)</f>
        <v>225</v>
      </c>
      <c r="AJ18" s="514">
        <f>ROUND(('tab.č. 3'!AJ18/pomocná!E10*1000),0)</f>
        <v>274</v>
      </c>
      <c r="AK18" s="800">
        <f t="shared" si="9"/>
        <v>108.73015873015872</v>
      </c>
      <c r="AL18" s="630">
        <f t="shared" si="4"/>
        <v>121.77777777777779</v>
      </c>
      <c r="AM18" s="418">
        <f>ROUND(('tab.č. 3'!AM18/pomocná!C11*1000),0)</f>
        <v>211</v>
      </c>
      <c r="AN18" s="514">
        <f>ROUND(('tab.č. 3'!AN18/pomocná!D11*1000),0)</f>
        <v>231</v>
      </c>
      <c r="AO18" s="514">
        <f>ROUND(('tab.č. 3'!AO18/pomocná!E11*1000),0)</f>
        <v>225</v>
      </c>
      <c r="AP18" s="800">
        <f>AO18/AM18*100</f>
        <v>106.63507109004739</v>
      </c>
      <c r="AQ18" s="630">
        <f>AO18/AN18*100</f>
        <v>97.402597402597408</v>
      </c>
      <c r="AR18" s="418">
        <f>ROUND(('tab.č. 3'!AR18/pomocná!C12*1000),0)</f>
        <v>90</v>
      </c>
      <c r="AS18" s="514">
        <f>ROUND(('tab.č. 3'!AS18/pomocná!D12*1000),0)</f>
        <v>200</v>
      </c>
      <c r="AT18" s="624"/>
      <c r="AU18" s="521"/>
      <c r="AV18" s="496"/>
      <c r="AW18" s="418">
        <f>ROUND(('tab.č. 3'!AW18/pomocná!C13*1000),0)</f>
        <v>249</v>
      </c>
      <c r="AX18" s="514">
        <f>ROUND(('tab.č. 3'!AX18/pomocná!D13*1000),0)</f>
        <v>254</v>
      </c>
      <c r="AY18" s="514">
        <f>ROUND(('tab.č. 3'!AY18/pomocná!E13*1000),0)</f>
        <v>269</v>
      </c>
      <c r="AZ18" s="800">
        <f>AY18/AW18*100</f>
        <v>108.03212851405624</v>
      </c>
      <c r="BA18" s="630">
        <f t="shared" si="10"/>
        <v>105.90551181102362</v>
      </c>
      <c r="BB18" s="567">
        <f>ROUND(('tab.č. 3'!BB18/pomocná!C14*1000),0)</f>
        <v>214</v>
      </c>
      <c r="BC18" s="514">
        <f>ROUND(('tab.č. 3'!BC18/pomocná!D14*1000),0)</f>
        <v>208</v>
      </c>
      <c r="BD18" s="514">
        <f>ROUND(('tab.č. 3'!BD18/pomocná!E14*1000),0)</f>
        <v>234</v>
      </c>
      <c r="BE18" s="800">
        <f>BD18/BB18*100</f>
        <v>109.34579439252336</v>
      </c>
      <c r="BF18" s="630">
        <f>BD18/BC18*100</f>
        <v>112.5</v>
      </c>
    </row>
    <row r="19" spans="1:59">
      <c r="A19" s="22" t="s">
        <v>14</v>
      </c>
      <c r="B19" s="82" t="s">
        <v>125</v>
      </c>
      <c r="C19" s="102" t="s">
        <v>142</v>
      </c>
      <c r="D19" s="514">
        <f>ROUND(('tab.č. 3'!D19/pomocná!C4*1000),0)</f>
        <v>739</v>
      </c>
      <c r="E19" s="514">
        <f>ROUND(('tab.č. 3'!E19/pomocná!D4*1000),0)</f>
        <v>795</v>
      </c>
      <c r="F19" s="399">
        <f>ROUND(('tab.č. 3'!F19/pomocná!E4*1000),0)</f>
        <v>750</v>
      </c>
      <c r="G19" s="628">
        <f t="shared" si="5"/>
        <v>101.48849797023006</v>
      </c>
      <c r="H19" s="630">
        <f t="shared" si="0"/>
        <v>94.339622641509436</v>
      </c>
      <c r="I19" s="567">
        <f>ROUND(('tab.č. 3'!I19/pomocná!C5*1000),0)</f>
        <v>785</v>
      </c>
      <c r="J19" s="514">
        <f>ROUND(('tab.č. 3'!J19/pomocná!D5*1000),0)</f>
        <v>814</v>
      </c>
      <c r="K19" s="399">
        <f>ROUND(('tab.č. 3'!K19/pomocná!E5*1000),0)</f>
        <v>860</v>
      </c>
      <c r="L19" s="799">
        <f t="shared" si="6"/>
        <v>109.55414012738854</v>
      </c>
      <c r="M19" s="630">
        <f>K19/J19*100</f>
        <v>105.65110565110565</v>
      </c>
      <c r="N19" s="418">
        <f>ROUND(('tab.č. 3'!N19/pomocná!C6*1000),0)</f>
        <v>728</v>
      </c>
      <c r="O19" s="514">
        <f>ROUND(('tab.č. 3'!O19/pomocná!D6*1000),0)</f>
        <v>729</v>
      </c>
      <c r="P19" s="399">
        <f>ROUND(('tab.č. 3'!P19/pomocná!E6*1000),0)</f>
        <v>790</v>
      </c>
      <c r="Q19" s="799">
        <f>P19/N19*100</f>
        <v>108.5164835164835</v>
      </c>
      <c r="R19" s="630">
        <f>P19/O19*100</f>
        <v>108.3676268861454</v>
      </c>
      <c r="S19" s="418">
        <f>ROUND(('tab.č. 3'!S19/pomocná!C7*1000),0)</f>
        <v>1163</v>
      </c>
      <c r="T19" s="514">
        <f>ROUND(('tab.č. 3'!T19/pomocná!D7*1000),0)</f>
        <v>1109</v>
      </c>
      <c r="U19" s="399">
        <f>ROUND(('tab.č. 3'!U19/pomocná!E7*1000),0)</f>
        <v>1113</v>
      </c>
      <c r="V19" s="799">
        <f t="shared" si="7"/>
        <v>95.70077386070507</v>
      </c>
      <c r="W19" s="630">
        <f t="shared" si="1"/>
        <v>100.36068530207393</v>
      </c>
      <c r="X19" s="418">
        <f>ROUND(('tab.č. 3'!X19/pomocná!C8*1000),0)</f>
        <v>459</v>
      </c>
      <c r="Y19" s="514">
        <f>ROUND(('tab.č. 3'!Y19/pomocná!D8*1000),0)</f>
        <v>537</v>
      </c>
      <c r="Z19" s="399">
        <f>ROUND(('tab.č. 3'!Z19/pomocná!E8*1000),0)</f>
        <v>458</v>
      </c>
      <c r="AA19" s="799">
        <f t="shared" si="8"/>
        <v>99.782135076252715</v>
      </c>
      <c r="AB19" s="630">
        <f t="shared" si="2"/>
        <v>85.288640595903161</v>
      </c>
      <c r="AC19" s="418">
        <f>ROUND(('tab.č. 3'!AC19/pomocná!C9*1000),0)</f>
        <v>870</v>
      </c>
      <c r="AD19" s="514">
        <f>ROUND(('tab.č. 3'!AD19/pomocná!D9*1000),0)</f>
        <v>933</v>
      </c>
      <c r="AE19" s="514">
        <f>ROUND(('tab.č. 3'!AE19/pomocná!E9*1000),0)</f>
        <v>895</v>
      </c>
      <c r="AF19" s="800">
        <f>AE19/AC19*100</f>
        <v>102.87356321839081</v>
      </c>
      <c r="AG19" s="630">
        <f t="shared" si="3"/>
        <v>95.927116827438368</v>
      </c>
      <c r="AH19" s="418">
        <f>ROUND(('tab.č. 3'!AH19/pomocná!C10*1000),0)</f>
        <v>771</v>
      </c>
      <c r="AI19" s="514">
        <f>ROUND(('tab.č. 3'!AI19/pomocná!D10*1000),0)</f>
        <v>728</v>
      </c>
      <c r="AJ19" s="514">
        <f>ROUND(('tab.č. 3'!AJ19/pomocná!E10*1000),0)</f>
        <v>826</v>
      </c>
      <c r="AK19" s="800">
        <f t="shared" si="9"/>
        <v>107.13359273670558</v>
      </c>
      <c r="AL19" s="630">
        <f t="shared" si="4"/>
        <v>113.46153846153845</v>
      </c>
      <c r="AM19" s="418">
        <f>ROUND(('tab.č. 3'!AM19/pomocná!C11*1000),0)</f>
        <v>782</v>
      </c>
      <c r="AN19" s="514">
        <f>ROUND(('tab.č. 3'!AN19/pomocná!D11*1000),0)</f>
        <v>809</v>
      </c>
      <c r="AO19" s="514">
        <f>ROUND(('tab.č. 3'!AO19/pomocná!E11*1000),0)</f>
        <v>799</v>
      </c>
      <c r="AP19" s="800">
        <f>AO19/AM19*100</f>
        <v>102.17391304347827</v>
      </c>
      <c r="AQ19" s="630">
        <f>AO19/AN19*100</f>
        <v>98.763906056860321</v>
      </c>
      <c r="AR19" s="418">
        <f>ROUND(('tab.č. 3'!AR19/pomocná!C12*1000),0)</f>
        <v>1436</v>
      </c>
      <c r="AS19" s="514">
        <f>ROUND(('tab.č. 3'!AS19/pomocná!D12*1000),0)</f>
        <v>835</v>
      </c>
      <c r="AT19" s="624"/>
      <c r="AU19" s="521"/>
      <c r="AV19" s="496"/>
      <c r="AW19" s="418">
        <f>ROUND(('tab.č. 3'!AW19/pomocná!C13*1000),0)</f>
        <v>856</v>
      </c>
      <c r="AX19" s="514">
        <f>ROUND(('tab.č. 3'!AX19/pomocná!D13*1000),0)</f>
        <v>863</v>
      </c>
      <c r="AY19" s="514">
        <f>ROUND(('tab.č. 3'!AY19/pomocná!E13*1000),0)</f>
        <v>880</v>
      </c>
      <c r="AZ19" s="800">
        <f>AY19/AW19*100</f>
        <v>102.803738317757</v>
      </c>
      <c r="BA19" s="630">
        <f t="shared" si="10"/>
        <v>101.96987253765933</v>
      </c>
      <c r="BB19" s="567">
        <f>ROUND(('tab.č. 3'!BB19/pomocná!C14*1000),0)</f>
        <v>786</v>
      </c>
      <c r="BC19" s="514">
        <f>ROUND(('tab.č. 3'!BC19/pomocná!D14*1000),0)</f>
        <v>822</v>
      </c>
      <c r="BD19" s="514">
        <f>ROUND(('tab.č. 3'!BD19/pomocná!E14*1000),0)</f>
        <v>801</v>
      </c>
      <c r="BE19" s="800">
        <f>BD19/BB19*100</f>
        <v>101.90839694656488</v>
      </c>
      <c r="BF19" s="630">
        <f>BD19/BC19*100</f>
        <v>97.445255474452551</v>
      </c>
    </row>
    <row r="20" spans="1:59">
      <c r="A20" s="22"/>
      <c r="B20" s="82" t="s">
        <v>2</v>
      </c>
      <c r="C20" s="102" t="s">
        <v>142</v>
      </c>
      <c r="D20" s="514"/>
      <c r="E20" s="514"/>
      <c r="F20" s="399"/>
      <c r="G20" s="628"/>
      <c r="H20" s="630"/>
      <c r="I20" s="567"/>
      <c r="J20" s="514"/>
      <c r="K20" s="399"/>
      <c r="L20" s="799"/>
      <c r="M20" s="630"/>
      <c r="N20" s="418"/>
      <c r="O20" s="514"/>
      <c r="P20" s="399"/>
      <c r="Q20" s="799"/>
      <c r="R20" s="630"/>
      <c r="S20" s="418"/>
      <c r="T20" s="514"/>
      <c r="U20" s="399"/>
      <c r="V20" s="799"/>
      <c r="W20" s="630"/>
      <c r="X20" s="418"/>
      <c r="Y20" s="514"/>
      <c r="Z20" s="399"/>
      <c r="AA20" s="799"/>
      <c r="AB20" s="630"/>
      <c r="AC20" s="418"/>
      <c r="AD20" s="514"/>
      <c r="AE20" s="514"/>
      <c r="AF20" s="800"/>
      <c r="AG20" s="630"/>
      <c r="AH20" s="418"/>
      <c r="AI20" s="514"/>
      <c r="AJ20" s="514"/>
      <c r="AK20" s="800"/>
      <c r="AL20" s="630"/>
      <c r="AM20" s="418"/>
      <c r="AN20" s="514"/>
      <c r="AO20" s="514"/>
      <c r="AP20" s="800"/>
      <c r="AQ20" s="630"/>
      <c r="AR20" s="418"/>
      <c r="AS20" s="514"/>
      <c r="AT20" s="624"/>
      <c r="AU20" s="521"/>
      <c r="AV20" s="496"/>
      <c r="AW20" s="418"/>
      <c r="AX20" s="514"/>
      <c r="AY20" s="514"/>
      <c r="AZ20" s="800"/>
      <c r="BA20" s="630"/>
      <c r="BB20" s="567"/>
      <c r="BC20" s="514"/>
      <c r="BD20" s="514"/>
      <c r="BE20" s="800"/>
      <c r="BF20" s="630"/>
    </row>
    <row r="21" spans="1:59">
      <c r="A21" s="380" t="s">
        <v>87</v>
      </c>
      <c r="B21" s="381" t="s">
        <v>198</v>
      </c>
      <c r="C21" s="102" t="s">
        <v>142</v>
      </c>
      <c r="D21" s="514">
        <f>ROUND(('tab.č. 3'!D21/pomocná!C4*1000),0)</f>
        <v>520</v>
      </c>
      <c r="E21" s="514">
        <f>ROUND(('tab.č. 3'!E21/pomocná!D4*1000),0)</f>
        <v>578</v>
      </c>
      <c r="F21" s="399">
        <f>ROUND(('tab.č. 3'!F21/pomocná!E4*1000),0)</f>
        <v>558</v>
      </c>
      <c r="G21" s="628">
        <f t="shared" si="5"/>
        <v>107.30769230769231</v>
      </c>
      <c r="H21" s="630">
        <f t="shared" si="0"/>
        <v>96.539792387543258</v>
      </c>
      <c r="I21" s="567">
        <f>ROUND(('tab.č. 3'!I21/pomocná!C5*1000),0)</f>
        <v>591</v>
      </c>
      <c r="J21" s="514">
        <f>ROUND(('tab.č. 3'!J21/pomocná!D5*1000),0)</f>
        <v>615</v>
      </c>
      <c r="K21" s="399">
        <f>ROUND(('tab.č. 3'!K21/pomocná!E5*1000),0)</f>
        <v>649</v>
      </c>
      <c r="L21" s="799">
        <f t="shared" si="6"/>
        <v>109.81387478849408</v>
      </c>
      <c r="M21" s="630">
        <f>K21/J21*100</f>
        <v>105.52845528455283</v>
      </c>
      <c r="N21" s="418">
        <f>ROUND(('tab.č. 3'!N21/pomocná!C6*1000),0)</f>
        <v>595</v>
      </c>
      <c r="O21" s="514">
        <f>ROUND(('tab.č. 3'!O21/pomocná!D6*1000),0)</f>
        <v>586</v>
      </c>
      <c r="P21" s="399">
        <f>ROUND(('tab.č. 3'!P21/pomocná!E6*1000),0)</f>
        <v>650</v>
      </c>
      <c r="Q21" s="799">
        <f>P21/N21*100</f>
        <v>109.24369747899159</v>
      </c>
      <c r="R21" s="630">
        <f>P21/O21*100</f>
        <v>110.92150170648465</v>
      </c>
      <c r="S21" s="418">
        <f>ROUND(('tab.č. 3'!S21/pomocná!C7*1000),0)</f>
        <v>915</v>
      </c>
      <c r="T21" s="514">
        <f>ROUND(('tab.č. 3'!T21/pomocná!D7*1000),0)</f>
        <v>873</v>
      </c>
      <c r="U21" s="399">
        <f>ROUND(('tab.č. 3'!U21/pomocná!E7*1000),0)</f>
        <v>897</v>
      </c>
      <c r="V21" s="799">
        <f t="shared" si="7"/>
        <v>98.032786885245898</v>
      </c>
      <c r="W21" s="630">
        <f t="shared" si="1"/>
        <v>102.74914089347078</v>
      </c>
      <c r="X21" s="418">
        <f>ROUND(('tab.č. 3'!X21/pomocná!C8*1000),0)</f>
        <v>282</v>
      </c>
      <c r="Y21" s="514">
        <f>ROUND(('tab.č. 3'!Y21/pomocná!D8*1000),0)</f>
        <v>363</v>
      </c>
      <c r="Z21" s="399">
        <f>ROUND(('tab.č. 3'!Z21/pomocná!E8*1000),0)</f>
        <v>282</v>
      </c>
      <c r="AA21" s="799">
        <f t="shared" si="8"/>
        <v>100</v>
      </c>
      <c r="AB21" s="630">
        <f t="shared" si="2"/>
        <v>77.685950413223139</v>
      </c>
      <c r="AC21" s="418" t="s">
        <v>188</v>
      </c>
      <c r="AD21" s="514">
        <f>ROUND(('tab.č. 3'!AD21/pomocná!D$9*1000),0)</f>
        <v>632</v>
      </c>
      <c r="AE21" s="514">
        <f>ROUND(('tab.č. 3'!AE21/pomocná!E$9*1000),0)</f>
        <v>674</v>
      </c>
      <c r="AF21" s="800"/>
      <c r="AG21" s="630">
        <f t="shared" si="3"/>
        <v>106.64556962025316</v>
      </c>
      <c r="AH21" s="418">
        <f>ROUND(('tab.č. 3'!AH21/pomocná!C10*1000),0)</f>
        <v>621</v>
      </c>
      <c r="AI21" s="514">
        <f>ROUND(('tab.č. 3'!AI21/pomocná!D10*1000),0)</f>
        <v>596</v>
      </c>
      <c r="AJ21" s="514">
        <f>ROUND(('tab.č. 3'!AJ21/pomocná!E10*1000),0)</f>
        <v>662</v>
      </c>
      <c r="AK21" s="800">
        <f t="shared" si="9"/>
        <v>106.6022544283414</v>
      </c>
      <c r="AL21" s="630">
        <f t="shared" si="4"/>
        <v>111.07382550335569</v>
      </c>
      <c r="AM21" s="418">
        <f>ROUND(('tab.č. 3'!AM21/pomocná!C$11*1000),0)</f>
        <v>621</v>
      </c>
      <c r="AN21" s="514">
        <f>ROUND(('tab.č. 3'!AN21/pomocná!D11*1000),0)</f>
        <v>623</v>
      </c>
      <c r="AO21" s="514">
        <f>ROUND(('tab.č. 3'!AO21/pomocná!E11*1000),0)</f>
        <v>603</v>
      </c>
      <c r="AP21" s="800">
        <f>AO21/AM21*100</f>
        <v>97.101449275362313</v>
      </c>
      <c r="AQ21" s="630">
        <f t="shared" ref="AQ21:AQ27" si="11">AO21/AN21*100</f>
        <v>96.789727126805786</v>
      </c>
      <c r="AR21" s="418">
        <f>ROUND(('tab.č. 3'!AR21/pomocná!C12*1000),0)</f>
        <v>965</v>
      </c>
      <c r="AS21" s="514">
        <f>ROUND(('tab.č. 3'!AS21/pomocná!D12*1000),0)</f>
        <v>728</v>
      </c>
      <c r="AT21" s="624"/>
      <c r="AU21" s="521"/>
      <c r="AV21" s="496"/>
      <c r="AW21" s="418">
        <f>ROUND(('tab.č. 3'!AW21/pomocná!C13*1000),0)</f>
        <v>483</v>
      </c>
      <c r="AX21" s="514">
        <f>ROUND(('tab.č. 3'!AX21/pomocná!D13*1000),0)</f>
        <v>650</v>
      </c>
      <c r="AY21" s="514">
        <f>ROUND(('tab.č. 3'!AY21/pomocná!E13*1000),0)</f>
        <v>685</v>
      </c>
      <c r="AZ21" s="800">
        <f t="shared" ref="AZ21:AZ26" si="12">AY21/AW21*100</f>
        <v>141.82194616977227</v>
      </c>
      <c r="BA21" s="630">
        <f t="shared" si="10"/>
        <v>105.38461538461539</v>
      </c>
      <c r="BB21" s="567">
        <f>ROUND(('tab.č. 3'!BB21/pomocná!C14*1000),0)</f>
        <v>505</v>
      </c>
      <c r="BC21" s="514">
        <f>ROUND(('tab.č. 3'!BC21/pomocná!D14*1000),0)</f>
        <v>607</v>
      </c>
      <c r="BD21" s="514">
        <f>ROUND(('tab.č. 3'!BD21/pomocná!E14*1000),0)</f>
        <v>608</v>
      </c>
      <c r="BE21" s="800">
        <f t="shared" ref="BE21:BE26" si="13">BD21/BB21*100</f>
        <v>120.39603960396039</v>
      </c>
      <c r="BF21" s="630">
        <f t="shared" ref="BF21:BF26" si="14">BD21/BC21*100</f>
        <v>100.164744645799</v>
      </c>
    </row>
    <row r="22" spans="1:59">
      <c r="A22" s="380" t="s">
        <v>89</v>
      </c>
      <c r="B22" s="381" t="s">
        <v>199</v>
      </c>
      <c r="C22" s="102" t="s">
        <v>142</v>
      </c>
      <c r="D22" s="514">
        <f>ROUND(('tab.č. 3'!D22/pomocná!C4*1000),0)</f>
        <v>163</v>
      </c>
      <c r="E22" s="514">
        <f>ROUND(('tab.č. 3'!E22/pomocná!D4*1000),0)</f>
        <v>156</v>
      </c>
      <c r="F22" s="399">
        <f>ROUND(('tab.č. 3'!F22/pomocná!E4*1000),0)</f>
        <v>150</v>
      </c>
      <c r="G22" s="628">
        <f t="shared" si="5"/>
        <v>92.024539877300612</v>
      </c>
      <c r="H22" s="630">
        <f t="shared" si="0"/>
        <v>96.15384615384616</v>
      </c>
      <c r="I22" s="567">
        <f>ROUND(('tab.č. 3'!I22/pomocná!C5*1000),0)</f>
        <v>150</v>
      </c>
      <c r="J22" s="514">
        <f>ROUND(('tab.č. 3'!J22/pomocná!D5*1000),0)</f>
        <v>154</v>
      </c>
      <c r="K22" s="399">
        <f>ROUND(('tab.č. 3'!K22/pomocná!E5*1000),0)</f>
        <v>166</v>
      </c>
      <c r="L22" s="799">
        <f t="shared" si="6"/>
        <v>110.66666666666667</v>
      </c>
      <c r="M22" s="630">
        <f>K22/J22*100</f>
        <v>107.79220779220779</v>
      </c>
      <c r="N22" s="418">
        <f>ROUND(('tab.č. 3'!N22/pomocná!C6*1000),0)</f>
        <v>125</v>
      </c>
      <c r="O22" s="514">
        <f>ROUND(('tab.č. 3'!O22/pomocná!D6*1000),0)</f>
        <v>133</v>
      </c>
      <c r="P22" s="399">
        <f>ROUND(('tab.č. 3'!P22/pomocná!E6*1000),0)</f>
        <v>133</v>
      </c>
      <c r="Q22" s="799">
        <f>P22/N22*100</f>
        <v>106.4</v>
      </c>
      <c r="R22" s="630">
        <f>P22/O22*100</f>
        <v>100</v>
      </c>
      <c r="S22" s="418">
        <f>ROUND(('tab.č. 3'!S22/pomocná!C7*1000),0)</f>
        <v>192</v>
      </c>
      <c r="T22" s="514">
        <f>ROUND(('tab.č. 3'!T22/pomocná!D7*1000),0)</f>
        <v>183</v>
      </c>
      <c r="U22" s="399">
        <f>ROUND(('tab.č. 3'!U22/pomocná!E7*1000),0)</f>
        <v>165</v>
      </c>
      <c r="V22" s="799">
        <f t="shared" si="7"/>
        <v>85.9375</v>
      </c>
      <c r="W22" s="630">
        <f t="shared" si="1"/>
        <v>90.163934426229503</v>
      </c>
      <c r="X22" s="418">
        <f>ROUND(('tab.č. 3'!X22/pomocná!C8*1000),0)</f>
        <v>117</v>
      </c>
      <c r="Y22" s="514">
        <f>ROUND(('tab.č. 3'!Y22/pomocná!D8*1000),0)</f>
        <v>128</v>
      </c>
      <c r="Z22" s="399">
        <f>ROUND(('tab.č. 3'!Z22/pomocná!E8*1000),0)</f>
        <v>118</v>
      </c>
      <c r="AA22" s="799">
        <f t="shared" si="8"/>
        <v>100.85470085470085</v>
      </c>
      <c r="AB22" s="630">
        <f t="shared" si="2"/>
        <v>92.1875</v>
      </c>
      <c r="AC22" s="418" t="s">
        <v>188</v>
      </c>
      <c r="AD22" s="514">
        <f>ROUND(('tab.č. 3'!AD22/pomocná!D$9*1000),0)</f>
        <v>241</v>
      </c>
      <c r="AE22" s="514">
        <f>ROUND(('tab.č. 3'!AE22/pomocná!E$9*1000),0)</f>
        <v>172</v>
      </c>
      <c r="AF22" s="800"/>
      <c r="AG22" s="630">
        <f t="shared" si="3"/>
        <v>71.369294605809131</v>
      </c>
      <c r="AH22" s="418">
        <f>ROUND(('tab.č. 3'!AH22/pomocná!C10*1000),0)</f>
        <v>90</v>
      </c>
      <c r="AI22" s="514">
        <f>ROUND(('tab.č. 3'!AI22/pomocná!D10*1000),0)</f>
        <v>86</v>
      </c>
      <c r="AJ22" s="514">
        <f>ROUND(('tab.č. 3'!AJ22/pomocná!E10*1000),0)</f>
        <v>96</v>
      </c>
      <c r="AK22" s="800">
        <f t="shared" si="9"/>
        <v>106.66666666666667</v>
      </c>
      <c r="AL22" s="630">
        <f t="shared" si="4"/>
        <v>111.62790697674419</v>
      </c>
      <c r="AM22" s="418">
        <f>ROUND(('tab.č. 3'!AM22/pomocná!C$11*1000),0)</f>
        <v>161</v>
      </c>
      <c r="AN22" s="514">
        <f>ROUND(('tab.č. 3'!AN22/pomocná!D11*1000),0)</f>
        <v>162</v>
      </c>
      <c r="AO22" s="514">
        <f>ROUND(('tab.č. 3'!AO22/pomocná!E11*1000),0)</f>
        <v>166</v>
      </c>
      <c r="AP22" s="800">
        <f>AO22/AM22*100</f>
        <v>103.1055900621118</v>
      </c>
      <c r="AQ22" s="630">
        <f t="shared" si="11"/>
        <v>102.46913580246914</v>
      </c>
      <c r="AR22" s="418">
        <f>ROUND(('tab.č. 3'!AR22/pomocná!C12*1000),0)</f>
        <v>392</v>
      </c>
      <c r="AS22" s="514">
        <f>ROUND(('tab.č. 3'!AS22/pomocná!D12*1000),0)</f>
        <v>82</v>
      </c>
      <c r="AT22" s="624"/>
      <c r="AU22" s="521"/>
      <c r="AV22" s="496"/>
      <c r="AW22" s="418">
        <f>ROUND(('tab.č. 3'!AW22/pomocná!C13*1000),0)</f>
        <v>108</v>
      </c>
      <c r="AX22" s="514">
        <f>ROUND(('tab.č. 3'!AX22/pomocná!D13*1000),0)</f>
        <v>170</v>
      </c>
      <c r="AY22" s="514">
        <f>ROUND(('tab.č. 3'!AY22/pomocná!E13*1000),0)</f>
        <v>153</v>
      </c>
      <c r="AZ22" s="800">
        <f t="shared" si="12"/>
        <v>141.66666666666669</v>
      </c>
      <c r="BA22" s="630">
        <f t="shared" si="10"/>
        <v>90</v>
      </c>
      <c r="BB22" s="567">
        <f>ROUND(('tab.č. 3'!BB22/pomocná!C14*1000),0)</f>
        <v>141</v>
      </c>
      <c r="BC22" s="514">
        <f>ROUND(('tab.č. 3'!BC22/pomocná!D14*1000),0)</f>
        <v>161</v>
      </c>
      <c r="BD22" s="514">
        <f>ROUND(('tab.č. 3'!BD22/pomocná!E14*1000),0)</f>
        <v>151</v>
      </c>
      <c r="BE22" s="800">
        <f t="shared" si="13"/>
        <v>107.0921985815603</v>
      </c>
      <c r="BF22" s="630">
        <f t="shared" si="14"/>
        <v>93.788819875776397</v>
      </c>
    </row>
    <row r="23" spans="1:59">
      <c r="A23" s="380" t="s">
        <v>143</v>
      </c>
      <c r="B23" s="381" t="s">
        <v>126</v>
      </c>
      <c r="C23" s="102" t="s">
        <v>142</v>
      </c>
      <c r="D23" s="514">
        <f>ROUND(('tab.č. 3'!D23/pomocná!C4*1000),0)</f>
        <v>2</v>
      </c>
      <c r="E23" s="514">
        <f>ROUND(('tab.č. 3'!E23/pomocná!D4*1000),0)</f>
        <v>1</v>
      </c>
      <c r="F23" s="399">
        <f>ROUND(('tab.č. 3'!F23/pomocná!E4*1000),0)</f>
        <v>0</v>
      </c>
      <c r="G23" s="628">
        <f t="shared" si="5"/>
        <v>0</v>
      </c>
      <c r="H23" s="630">
        <f t="shared" si="0"/>
        <v>0</v>
      </c>
      <c r="I23" s="567" t="s">
        <v>188</v>
      </c>
      <c r="J23" s="514">
        <f>ROUND(('tab.č. 3'!J23/pomocná!D$5*1000),0)</f>
        <v>0</v>
      </c>
      <c r="K23" s="399">
        <v>0</v>
      </c>
      <c r="L23" s="799"/>
      <c r="M23" s="630"/>
      <c r="N23" s="418" t="s">
        <v>188</v>
      </c>
      <c r="O23" s="514">
        <v>0</v>
      </c>
      <c r="P23" s="399">
        <v>0</v>
      </c>
      <c r="Q23" s="799"/>
      <c r="R23" s="630"/>
      <c r="S23" s="418" t="s">
        <v>188</v>
      </c>
      <c r="T23" s="514">
        <v>0</v>
      </c>
      <c r="U23" s="399">
        <v>0</v>
      </c>
      <c r="V23" s="799"/>
      <c r="W23" s="630"/>
      <c r="X23" s="418">
        <v>0</v>
      </c>
      <c r="Y23" s="514">
        <f>ROUND(('tab.č. 3'!Y23/pomocná!D8*1000),0)</f>
        <v>4</v>
      </c>
      <c r="Z23" s="399">
        <v>0</v>
      </c>
      <c r="AA23" s="799"/>
      <c r="AB23" s="630">
        <f t="shared" si="2"/>
        <v>0</v>
      </c>
      <c r="AC23" s="418" t="s">
        <v>188</v>
      </c>
      <c r="AD23" s="514">
        <f>ROUND(('tab.č. 3'!AD23/pomocná!D$9*1000),0)</f>
        <v>0</v>
      </c>
      <c r="AE23" s="514">
        <f>ROUND(('tab.č. 3'!AE23/pomocná!E$9*1000),0)</f>
        <v>0</v>
      </c>
      <c r="AF23" s="800"/>
      <c r="AG23" s="630"/>
      <c r="AH23" s="418">
        <f>ROUND(('tab.č. 3'!AH23/pomocná!C10*1000),0)</f>
        <v>0</v>
      </c>
      <c r="AI23" s="514">
        <f>ROUND(('tab.č. 3'!AI23/pomocná!D$10*1000),0)</f>
        <v>0</v>
      </c>
      <c r="AJ23" s="514">
        <f>ROUND(('tab.č. 3'!AJ23/pomocná!E10*1000),0)</f>
        <v>0</v>
      </c>
      <c r="AK23" s="800"/>
      <c r="AL23" s="630"/>
      <c r="AM23" s="418" t="s">
        <v>188</v>
      </c>
      <c r="AN23" s="514">
        <f>ROUND(('tab.č. 3'!AN23/pomocná!D$11*1000),0)</f>
        <v>4</v>
      </c>
      <c r="AO23" s="514">
        <f>ROUND(('tab.č. 3'!AO23/pomocná!E$11*1000),0)</f>
        <v>0</v>
      </c>
      <c r="AP23" s="800"/>
      <c r="AQ23" s="630">
        <f t="shared" si="11"/>
        <v>0</v>
      </c>
      <c r="AR23" s="418">
        <f>ROUND(('tab.č. 3'!AR23/pomocná!C12*1000),0)</f>
        <v>12</v>
      </c>
      <c r="AS23" s="514">
        <f>ROUND(('tab.č. 3'!AS23/pomocná!D12*1000),0)</f>
        <v>6</v>
      </c>
      <c r="AT23" s="624"/>
      <c r="AU23" s="521"/>
      <c r="AV23" s="496"/>
      <c r="AW23" s="418">
        <f>ROUND(('tab.č. 3'!AW23/pomocná!C13*1000),0)</f>
        <v>0</v>
      </c>
      <c r="AX23" s="514">
        <f>ROUND(('tab.č. 3'!AX23/pomocná!D13*1000),0)</f>
        <v>1</v>
      </c>
      <c r="AY23" s="514">
        <f>ROUND(('tab.č. 3'!AY23/pomocná!E13*1000),0)</f>
        <v>0</v>
      </c>
      <c r="AZ23" s="800"/>
      <c r="BA23" s="630">
        <f t="shared" si="10"/>
        <v>0</v>
      </c>
      <c r="BB23" s="567">
        <f>ROUND(('tab.č. 3'!BB23/pomocná!C14*1000),0)</f>
        <v>1</v>
      </c>
      <c r="BC23" s="514">
        <f>ROUND(('tab.č. 3'!BC23/pomocná!D14*1000),0)</f>
        <v>1</v>
      </c>
      <c r="BD23" s="514">
        <f>ROUND(('tab.č. 3'!BD23/pomocná!E14*1000),0)</f>
        <v>0</v>
      </c>
      <c r="BE23" s="800">
        <f t="shared" si="13"/>
        <v>0</v>
      </c>
      <c r="BF23" s="630">
        <f t="shared" si="14"/>
        <v>0</v>
      </c>
    </row>
    <row r="24" spans="1:59">
      <c r="A24" s="380" t="s">
        <v>144</v>
      </c>
      <c r="B24" s="381" t="s">
        <v>127</v>
      </c>
      <c r="C24" s="102" t="s">
        <v>142</v>
      </c>
      <c r="D24" s="514">
        <f>ROUND(('tab.č. 3'!D24/pomocná!C4*1000),0)</f>
        <v>54</v>
      </c>
      <c r="E24" s="514">
        <f>ROUND(('tab.č. 3'!E24/pomocná!D4*1000),0)</f>
        <v>60</v>
      </c>
      <c r="F24" s="399">
        <f>ROUND(('tab.č. 3'!F24/pomocná!E4*1000),0)</f>
        <v>42</v>
      </c>
      <c r="G24" s="628">
        <f t="shared" si="5"/>
        <v>77.777777777777786</v>
      </c>
      <c r="H24" s="630">
        <f t="shared" si="0"/>
        <v>70</v>
      </c>
      <c r="I24" s="567">
        <f>ROUND(('tab.č. 3'!I24/pomocná!C$5*1000),0)</f>
        <v>44</v>
      </c>
      <c r="J24" s="514">
        <f>ROUND(('tab.č. 3'!J24/pomocná!D$5*1000),0)</f>
        <v>46</v>
      </c>
      <c r="K24" s="399">
        <f>ROUND(('tab.č. 3'!K24/pomocná!E5*1000),0)</f>
        <v>45</v>
      </c>
      <c r="L24" s="799">
        <f t="shared" si="6"/>
        <v>102.27272727272727</v>
      </c>
      <c r="M24" s="630">
        <f>K24/J24*100</f>
        <v>97.826086956521735</v>
      </c>
      <c r="N24" s="418">
        <f>ROUND(('tab.č. 3'!N24/pomocná!C6*1000),0)</f>
        <v>8</v>
      </c>
      <c r="O24" s="514">
        <f>ROUND(('tab.č. 3'!O24/pomocná!D6*1000),0)</f>
        <v>10</v>
      </c>
      <c r="P24" s="399">
        <f>ROUND(('tab.č. 3'!P24/pomocná!E6*1000),0)</f>
        <v>7</v>
      </c>
      <c r="Q24" s="799">
        <f>P24/N24*100</f>
        <v>87.5</v>
      </c>
      <c r="R24" s="630">
        <f>P24/O24*100</f>
        <v>70</v>
      </c>
      <c r="S24" s="418">
        <f>ROUND(('tab.č. 3'!S24/pomocná!C7*1000),0)</f>
        <v>56</v>
      </c>
      <c r="T24" s="514">
        <f>ROUND(('tab.č. 3'!T24/pomocná!D7*1000),0)</f>
        <v>54</v>
      </c>
      <c r="U24" s="399">
        <f>ROUND(('tab.č. 3'!U24/pomocná!E7*1000),0)</f>
        <v>52</v>
      </c>
      <c r="V24" s="799">
        <f t="shared" si="7"/>
        <v>92.857142857142861</v>
      </c>
      <c r="W24" s="630">
        <f t="shared" si="1"/>
        <v>96.296296296296291</v>
      </c>
      <c r="X24" s="418">
        <f>ROUND(('tab.č. 3'!X24/pomocná!C8*1000),0)</f>
        <v>61</v>
      </c>
      <c r="Y24" s="514">
        <f>ROUND(('tab.č. 3'!Y24/pomocná!D8*1000),0)</f>
        <v>42</v>
      </c>
      <c r="Z24" s="399">
        <f>ROUND(('tab.č. 3'!Z24/pomocná!E8*1000),0)</f>
        <v>57</v>
      </c>
      <c r="AA24" s="799">
        <f t="shared" si="8"/>
        <v>93.442622950819683</v>
      </c>
      <c r="AB24" s="630">
        <f t="shared" si="2"/>
        <v>135.71428571428572</v>
      </c>
      <c r="AC24" s="418" t="s">
        <v>188</v>
      </c>
      <c r="AD24" s="514">
        <f>ROUND(('tab.č. 3'!AD24/pomocná!D$9*1000),0)</f>
        <v>60</v>
      </c>
      <c r="AE24" s="514">
        <f>ROUND(('tab.č. 3'!AE24/pomocná!E$9*1000),0)</f>
        <v>49</v>
      </c>
      <c r="AF24" s="800"/>
      <c r="AG24" s="630">
        <f t="shared" si="3"/>
        <v>81.666666666666671</v>
      </c>
      <c r="AH24" s="418">
        <f>ROUND(('tab.č. 3'!AH24/pomocná!C10*1000),0)</f>
        <v>60</v>
      </c>
      <c r="AI24" s="514">
        <f>ROUND(('tab.č. 3'!AI24/pomocná!D$10*1000),0)</f>
        <v>46</v>
      </c>
      <c r="AJ24" s="514">
        <f>ROUND(('tab.č. 3'!AJ24/pomocná!E10*1000),0)</f>
        <v>68</v>
      </c>
      <c r="AK24" s="800">
        <f t="shared" si="9"/>
        <v>113.33333333333333</v>
      </c>
      <c r="AL24" s="630">
        <f t="shared" si="4"/>
        <v>147.82608695652172</v>
      </c>
      <c r="AM24" s="418" t="s">
        <v>188</v>
      </c>
      <c r="AN24" s="514">
        <f>ROUND(('tab.č. 3'!AN24/pomocná!D$11*1000),0)</f>
        <v>20</v>
      </c>
      <c r="AO24" s="514">
        <f>ROUND(('tab.č. 3'!AO24/pomocná!E$11*1000),0)</f>
        <v>30</v>
      </c>
      <c r="AP24" s="800"/>
      <c r="AQ24" s="630">
        <f t="shared" si="11"/>
        <v>150</v>
      </c>
      <c r="AR24" s="418">
        <f>ROUND(('tab.č. 3'!AR24/pomocná!C12*1000),0)</f>
        <v>67</v>
      </c>
      <c r="AS24" s="514">
        <f>ROUND(('tab.č. 3'!AS24/pomocná!D12*1000),0)</f>
        <v>19</v>
      </c>
      <c r="AT24" s="624"/>
      <c r="AU24" s="521"/>
      <c r="AV24" s="496"/>
      <c r="AW24" s="418">
        <f>ROUND(('tab.č. 3'!AW24/pomocná!C13*1000),0)</f>
        <v>26</v>
      </c>
      <c r="AX24" s="514">
        <f>ROUND(('tab.č. 3'!AX24/pomocná!D13*1000),0)</f>
        <v>42</v>
      </c>
      <c r="AY24" s="514">
        <f>ROUND(('tab.č. 3'!AY24/pomocná!E13*1000),0)</f>
        <v>42</v>
      </c>
      <c r="AZ24" s="800">
        <f t="shared" si="12"/>
        <v>161.53846153846155</v>
      </c>
      <c r="BA24" s="630">
        <f t="shared" si="10"/>
        <v>100</v>
      </c>
      <c r="BB24" s="567">
        <f>ROUND(('tab.č. 3'!BB24/pomocná!C14*1000),0)</f>
        <v>42</v>
      </c>
      <c r="BC24" s="514">
        <f>ROUND(('tab.č. 3'!BC24/pomocná!D14*1000),0)</f>
        <v>53</v>
      </c>
      <c r="BD24" s="514">
        <f>ROUND(('tab.č. 3'!BD24/pomocná!E14*1000),0)</f>
        <v>42</v>
      </c>
      <c r="BE24" s="800">
        <f t="shared" si="13"/>
        <v>100</v>
      </c>
      <c r="BF24" s="630">
        <f t="shared" si="14"/>
        <v>79.245283018867923</v>
      </c>
    </row>
    <row r="25" spans="1:59">
      <c r="A25" s="22" t="s">
        <v>15</v>
      </c>
      <c r="B25" s="82" t="s">
        <v>200</v>
      </c>
      <c r="C25" s="102" t="s">
        <v>142</v>
      </c>
      <c r="D25" s="514">
        <f>ROUND(('tab.č. 3'!D25/pomocná!C4*1000),0)</f>
        <v>152</v>
      </c>
      <c r="E25" s="514">
        <f>ROUND(('tab.č. 3'!E25/pomocná!D4*1000),0)</f>
        <v>159</v>
      </c>
      <c r="F25" s="399">
        <f>ROUND(('tab.č. 3'!F25/pomocná!E4*1000),0)</f>
        <v>153</v>
      </c>
      <c r="G25" s="628">
        <f t="shared" si="5"/>
        <v>100.6578947368421</v>
      </c>
      <c r="H25" s="630">
        <f t="shared" si="0"/>
        <v>96.226415094339629</v>
      </c>
      <c r="I25" s="567">
        <f>ROUND(('tab.č. 3'!I25/pomocná!C5*1000),0)</f>
        <v>115</v>
      </c>
      <c r="J25" s="514">
        <f>ROUND(('tab.č. 3'!J25/pomocná!D5*1000),0)</f>
        <v>101</v>
      </c>
      <c r="K25" s="399">
        <f>ROUND(('tab.č. 3'!K25/pomocná!E5*1000),0)</f>
        <v>128</v>
      </c>
      <c r="L25" s="799">
        <f t="shared" si="6"/>
        <v>111.30434782608695</v>
      </c>
      <c r="M25" s="630">
        <f>K25/J25*100</f>
        <v>126.73267326732673</v>
      </c>
      <c r="N25" s="418">
        <f>ROUND(('tab.č. 3'!N25/pomocná!C6*1000),0)</f>
        <v>128</v>
      </c>
      <c r="O25" s="514">
        <f>ROUND(('tab.č. 3'!O25/pomocná!D6*1000),0)</f>
        <v>116</v>
      </c>
      <c r="P25" s="399">
        <f>ROUND(('tab.č. 3'!P25/pomocná!E6*1000),0)</f>
        <v>131</v>
      </c>
      <c r="Q25" s="799">
        <f>P25/N25*100</f>
        <v>102.34375</v>
      </c>
      <c r="R25" s="630">
        <f>P25/O25*100</f>
        <v>112.93103448275863</v>
      </c>
      <c r="S25" s="418">
        <f>ROUND(('tab.č. 3'!S25/pomocná!C7*1000),0)</f>
        <v>61</v>
      </c>
      <c r="T25" s="514">
        <f>ROUND(('tab.č. 3'!T25/pomocná!D7*1000),0)</f>
        <v>59</v>
      </c>
      <c r="U25" s="399">
        <f>ROUND(('tab.č. 3'!U25/pomocná!E7*1000),0)</f>
        <v>60</v>
      </c>
      <c r="V25" s="799">
        <f t="shared" si="7"/>
        <v>98.360655737704917</v>
      </c>
      <c r="W25" s="630">
        <f t="shared" si="1"/>
        <v>101.69491525423729</v>
      </c>
      <c r="X25" s="418">
        <f>ROUND(('tab.č. 3'!X25/pomocná!C8*1000),0)</f>
        <v>106</v>
      </c>
      <c r="Y25" s="514">
        <f>ROUND(('tab.č. 3'!Y25/pomocná!D8*1000),0)</f>
        <v>112</v>
      </c>
      <c r="Z25" s="399">
        <f>ROUND(('tab.č. 3'!Z25/pomocná!E8*1000),0)</f>
        <v>112</v>
      </c>
      <c r="AA25" s="799">
        <f>Z25/X25*100</f>
        <v>105.66037735849056</v>
      </c>
      <c r="AB25" s="630">
        <f t="shared" si="2"/>
        <v>100</v>
      </c>
      <c r="AC25" s="418">
        <f>ROUND(('tab.č. 3'!AC25/pomocná!C$9*1000),0)</f>
        <v>83</v>
      </c>
      <c r="AD25" s="514">
        <f>ROUND(('tab.č. 3'!AD25/pomocná!D$9*1000),0)</f>
        <v>81</v>
      </c>
      <c r="AE25" s="514">
        <f>ROUND(('tab.č. 3'!AE25/pomocná!E$9*1000),0)</f>
        <v>105</v>
      </c>
      <c r="AF25" s="800">
        <f>AE25/AC25*100</f>
        <v>126.50602409638554</v>
      </c>
      <c r="AG25" s="630">
        <f t="shared" si="3"/>
        <v>129.62962962962962</v>
      </c>
      <c r="AH25" s="418">
        <f>ROUND(('tab.č. 3'!AH25/pomocná!C10*1000),0)</f>
        <v>63</v>
      </c>
      <c r="AI25" s="514">
        <f>ROUND(('tab.č. 3'!AI25/pomocná!D$10*1000),0)</f>
        <v>52</v>
      </c>
      <c r="AJ25" s="514">
        <f>ROUND(('tab.č. 3'!AJ25/pomocná!E10*1000),0)</f>
        <v>73</v>
      </c>
      <c r="AK25" s="800">
        <f t="shared" si="9"/>
        <v>115.87301587301589</v>
      </c>
      <c r="AL25" s="630">
        <f t="shared" si="4"/>
        <v>140.38461538461539</v>
      </c>
      <c r="AM25" s="418">
        <f>ROUND(('tab.č. 3'!AM25/pomocná!C$11*1000),0)</f>
        <v>67</v>
      </c>
      <c r="AN25" s="514">
        <f>ROUND(('tab.č. 3'!AN25/pomocná!D$11*1000),0)</f>
        <v>65</v>
      </c>
      <c r="AO25" s="514">
        <f>ROUND(('tab.č. 3'!AO25/pomocná!E$11*1000),0)</f>
        <v>84</v>
      </c>
      <c r="AP25" s="800">
        <f>AO25/AM25*100</f>
        <v>125.37313432835822</v>
      </c>
      <c r="AQ25" s="630">
        <f t="shared" si="11"/>
        <v>129.23076923076923</v>
      </c>
      <c r="AR25" s="418">
        <f>ROUND(('tab.č. 3'!AR25/pomocná!C12*1000),0)</f>
        <v>35</v>
      </c>
      <c r="AS25" s="514">
        <f>ROUND(('tab.č. 3'!AS25/pomocná!D12*1000),0)</f>
        <v>52</v>
      </c>
      <c r="AT25" s="624"/>
      <c r="AU25" s="521"/>
      <c r="AV25" s="496"/>
      <c r="AW25" s="418">
        <f>ROUND(('tab.č. 3'!AW25/pomocná!C13*1000),0)</f>
        <v>88</v>
      </c>
      <c r="AX25" s="514">
        <f>ROUND(('tab.č. 3'!AX25/pomocná!D13*1000),0)</f>
        <v>82</v>
      </c>
      <c r="AY25" s="514">
        <f>ROUND(('tab.č. 3'!AY25/pomocná!E13*1000),0)</f>
        <v>100</v>
      </c>
      <c r="AZ25" s="800">
        <f t="shared" si="12"/>
        <v>113.63636363636364</v>
      </c>
      <c r="BA25" s="630">
        <f t="shared" si="10"/>
        <v>121.95121951219512</v>
      </c>
      <c r="BB25" s="567">
        <f>ROUND(('tab.č. 3'!BB25/pomocná!C14*1000),0)</f>
        <v>127</v>
      </c>
      <c r="BC25" s="514">
        <f>ROUND(('tab.č. 3'!BC25/pomocná!D14*1000),0)</f>
        <v>128</v>
      </c>
      <c r="BD25" s="514">
        <f>ROUND(('tab.č. 3'!BD25/pomocná!E14*1000),0)</f>
        <v>132</v>
      </c>
      <c r="BE25" s="800">
        <f t="shared" si="13"/>
        <v>103.93700787401573</v>
      </c>
      <c r="BF25" s="630">
        <f t="shared" si="14"/>
        <v>103.125</v>
      </c>
    </row>
    <row r="26" spans="1:59">
      <c r="A26" s="382" t="s">
        <v>145</v>
      </c>
      <c r="B26" s="383" t="s">
        <v>129</v>
      </c>
      <c r="C26" s="102" t="s">
        <v>142</v>
      </c>
      <c r="D26" s="514">
        <f>ROUND(('tab.č. 3'!D26/pomocná!C4*1000),0)</f>
        <v>151</v>
      </c>
      <c r="E26" s="514">
        <f>ROUND(('tab.č. 3'!E26/pomocná!D4*1000),0)</f>
        <v>158</v>
      </c>
      <c r="F26" s="399">
        <f>ROUND(('tab.č. 3'!F26/pomocná!E4*1000),0)</f>
        <v>153</v>
      </c>
      <c r="G26" s="628">
        <f t="shared" si="5"/>
        <v>101.32450331125828</v>
      </c>
      <c r="H26" s="630">
        <f t="shared" si="0"/>
        <v>96.835443037974684</v>
      </c>
      <c r="I26" s="567">
        <f>ROUND(('tab.č. 3'!I26/pomocná!C5*1000),0)</f>
        <v>113</v>
      </c>
      <c r="J26" s="514">
        <f>ROUND(('tab.č. 3'!J26/pomocná!D5*1000),0)</f>
        <v>99</v>
      </c>
      <c r="K26" s="399">
        <f>ROUND(('tab.č. 3'!K26/pomocná!E5*1000),0)</f>
        <v>126</v>
      </c>
      <c r="L26" s="799">
        <f t="shared" si="6"/>
        <v>111.50442477876106</v>
      </c>
      <c r="M26" s="630">
        <f>K26/J26*100</f>
        <v>127.27272727272727</v>
      </c>
      <c r="N26" s="418">
        <f>ROUND(('tab.č. 3'!N26/pomocná!C6*1000),0)</f>
        <v>126</v>
      </c>
      <c r="O26" s="514">
        <f>ROUND(('tab.č. 3'!O26/pomocná!D6*1000),0)</f>
        <v>115</v>
      </c>
      <c r="P26" s="399">
        <f>ROUND(('tab.č. 3'!P26/pomocná!E6*1000),0)</f>
        <v>130</v>
      </c>
      <c r="Q26" s="799">
        <f>P26/N26*100</f>
        <v>103.17460317460319</v>
      </c>
      <c r="R26" s="630">
        <f>P26/O26*100</f>
        <v>113.04347826086956</v>
      </c>
      <c r="S26" s="418">
        <f>ROUND(('tab.č. 3'!S26/pomocná!C7*1000),0)</f>
        <v>61</v>
      </c>
      <c r="T26" s="514">
        <f>ROUND(('tab.č. 3'!T26/pomocná!D7*1000),0)</f>
        <v>59</v>
      </c>
      <c r="U26" s="399">
        <f>ROUND(('tab.č. 3'!U26/pomocná!E7*1000),0)</f>
        <v>60</v>
      </c>
      <c r="V26" s="799">
        <f t="shared" si="7"/>
        <v>98.360655737704917</v>
      </c>
      <c r="W26" s="630">
        <f t="shared" si="1"/>
        <v>101.69491525423729</v>
      </c>
      <c r="X26" s="418">
        <f>ROUND(('tab.č. 3'!X26/pomocná!C7*1000),0)</f>
        <v>0</v>
      </c>
      <c r="Y26" s="514">
        <v>0</v>
      </c>
      <c r="Z26" s="399">
        <v>0</v>
      </c>
      <c r="AA26" s="799"/>
      <c r="AB26" s="630"/>
      <c r="AC26" s="418" t="s">
        <v>188</v>
      </c>
      <c r="AD26" s="514">
        <f>ROUND(('tab.č. 3'!AD26/pomocná!D9*1000),0)</f>
        <v>74</v>
      </c>
      <c r="AE26" s="514">
        <f>ROUND(('tab.č. 3'!AE26/pomocná!E9*1000),0)</f>
        <v>104</v>
      </c>
      <c r="AF26" s="800"/>
      <c r="AG26" s="630">
        <f t="shared" si="3"/>
        <v>140.54054054054055</v>
      </c>
      <c r="AH26" s="418">
        <f>ROUND(('tab.č. 3'!AH26/pomocná!C10*1000),0)</f>
        <v>57</v>
      </c>
      <c r="AI26" s="514">
        <f>ROUND(('tab.č. 3'!AI26/pomocná!D$10*1000),0)</f>
        <v>42</v>
      </c>
      <c r="AJ26" s="514">
        <f>ROUND(('tab.č. 3'!AJ26/pomocná!E10*1000),0)</f>
        <v>62</v>
      </c>
      <c r="AK26" s="800">
        <f t="shared" si="9"/>
        <v>108.77192982456141</v>
      </c>
      <c r="AL26" s="630">
        <f t="shared" si="4"/>
        <v>147.61904761904762</v>
      </c>
      <c r="AM26" s="418"/>
      <c r="AN26" s="514">
        <f>ROUND(('tab.č. 3'!AN26/pomocná!D$11*1000),0)</f>
        <v>10</v>
      </c>
      <c r="AO26" s="514">
        <f>ROUND(('tab.č. 3'!AO26/pomocná!E$11*1000),0)</f>
        <v>64</v>
      </c>
      <c r="AP26" s="800"/>
      <c r="AQ26" s="630">
        <f t="shared" si="11"/>
        <v>640</v>
      </c>
      <c r="AR26" s="418">
        <f>ROUND(('tab.č. 3'!AR26/pomocná!C12*1000),0)</f>
        <v>35</v>
      </c>
      <c r="AS26" s="514">
        <f>ROUND(('tab.č. 3'!AS26/pomocná!D12*1000),0)</f>
        <v>39</v>
      </c>
      <c r="AT26" s="624"/>
      <c r="AU26" s="521"/>
      <c r="AV26" s="496"/>
      <c r="AW26" s="418">
        <f>ROUND(('tab.č. 3'!AW26/pomocná!C13*1000),0)</f>
        <v>54</v>
      </c>
      <c r="AX26" s="514">
        <f>ROUND(('tab.č. 3'!AX26/pomocná!D13*1000),0)</f>
        <v>70</v>
      </c>
      <c r="AY26" s="514">
        <f>ROUND(('tab.č. 3'!AY26/pomocná!E13*1000),0)</f>
        <v>93</v>
      </c>
      <c r="AZ26" s="800">
        <f t="shared" si="12"/>
        <v>172.22222222222223</v>
      </c>
      <c r="BA26" s="630">
        <f t="shared" si="10"/>
        <v>132.85714285714286</v>
      </c>
      <c r="BB26" s="567">
        <f>ROUND(('tab.č. 3'!BB26/pomocná!C14*1000),0)</f>
        <v>113</v>
      </c>
      <c r="BC26" s="514">
        <f>ROUND(('tab.č. 3'!BC26/pomocná!D14*1000),0)</f>
        <v>123</v>
      </c>
      <c r="BD26" s="514">
        <f>ROUND(('tab.č. 3'!BD26/pomocná!E14*1000),0)</f>
        <v>129</v>
      </c>
      <c r="BE26" s="800">
        <f t="shared" si="13"/>
        <v>114.15929203539822</v>
      </c>
      <c r="BF26" s="630">
        <f t="shared" si="14"/>
        <v>104.8780487804878</v>
      </c>
    </row>
    <row r="27" spans="1:59" ht="14.25" customHeight="1">
      <c r="A27" s="22" t="s">
        <v>16</v>
      </c>
      <c r="B27" s="82" t="s">
        <v>201</v>
      </c>
      <c r="C27" s="102" t="s">
        <v>142</v>
      </c>
      <c r="D27" s="514">
        <f>ROUND(('tab.č. 3'!D27/pomocná!C4*1000),0)</f>
        <v>1681</v>
      </c>
      <c r="E27" s="514">
        <f>ROUND(('tab.č. 3'!E27/pomocná!D4*1000),0)</f>
        <v>1598</v>
      </c>
      <c r="F27" s="399">
        <f>ROUND(('tab.č. 3'!F27/pomocná!E4*1000),0)</f>
        <v>1805</v>
      </c>
      <c r="G27" s="628">
        <f t="shared" si="5"/>
        <v>107.37656157049375</v>
      </c>
      <c r="H27" s="630">
        <f t="shared" si="0"/>
        <v>112.95369211514392</v>
      </c>
      <c r="I27" s="567">
        <f>ROUND(('tab.č. 3'!I27/pomocná!C5*1000),0)</f>
        <v>1548</v>
      </c>
      <c r="J27" s="514">
        <f>ROUND(('tab.č. 3'!J27/pomocná!D5*1000),0)</f>
        <v>1530</v>
      </c>
      <c r="K27" s="399">
        <f>ROUND(('tab.č. 3'!K27/pomocná!E5*1000),0)</f>
        <v>1702</v>
      </c>
      <c r="L27" s="799">
        <f t="shared" si="6"/>
        <v>109.94832041343669</v>
      </c>
      <c r="M27" s="630">
        <f>K27/J27*100</f>
        <v>111.24183006535948</v>
      </c>
      <c r="N27" s="418">
        <f>ROUND(('tab.č. 3'!N27/pomocná!C6*1000),0)</f>
        <v>1664</v>
      </c>
      <c r="O27" s="514">
        <f>ROUND(('tab.č. 3'!O27/pomocná!D6*1000),0)</f>
        <v>1680</v>
      </c>
      <c r="P27" s="399">
        <f>ROUND(('tab.č. 3'!P27/pomocná!E6*1000),0)</f>
        <v>1885</v>
      </c>
      <c r="Q27" s="799">
        <f>P27/N27*100</f>
        <v>113.28125</v>
      </c>
      <c r="R27" s="630">
        <f>P27/O27*100</f>
        <v>112.20238095238095</v>
      </c>
      <c r="S27" s="418">
        <f>ROUND(('tab.č. 3'!S27/pomocná!C7*1000),0)</f>
        <v>2137</v>
      </c>
      <c r="T27" s="514">
        <f>ROUND(('tab.č. 3'!T27/pomocná!D7*1000),0)</f>
        <v>2100</v>
      </c>
      <c r="U27" s="399">
        <f>ROUND(('tab.č. 3'!U27/pomocná!E7*1000),0)</f>
        <v>2154</v>
      </c>
      <c r="V27" s="799">
        <f t="shared" si="7"/>
        <v>100.79550772110434</v>
      </c>
      <c r="W27" s="630">
        <f t="shared" si="1"/>
        <v>102.57142857142858</v>
      </c>
      <c r="X27" s="418">
        <f>ROUND(('tab.č. 3'!X27/pomocná!C8*1000),0)</f>
        <v>1137</v>
      </c>
      <c r="Y27" s="514">
        <f>ROUND(('tab.č. 3'!Y27/pomocná!D8*1000),0)</f>
        <v>1183</v>
      </c>
      <c r="Z27" s="399">
        <f>ROUND(('tab.č. 3'!Z27/pomocná!E8*1000),0)</f>
        <v>1160</v>
      </c>
      <c r="AA27" s="799">
        <f>Z27/X27*100</f>
        <v>102.02286719437114</v>
      </c>
      <c r="AB27" s="630">
        <f t="shared" si="2"/>
        <v>98.055790363482672</v>
      </c>
      <c r="AC27" s="418">
        <f>ROUND(('tab.č. 3'!AC27/pomocná!C9*1000),0)</f>
        <v>1645</v>
      </c>
      <c r="AD27" s="514">
        <f>ROUND(('tab.č. 3'!AD27/pomocná!D9*1000),0)</f>
        <v>1565</v>
      </c>
      <c r="AE27" s="514">
        <f>ROUND(('tab.č. 3'!AE27/pomocná!E9*1000),0)</f>
        <v>1714</v>
      </c>
      <c r="AF27" s="800">
        <f>AE27/AC27*100</f>
        <v>104.19452887537994</v>
      </c>
      <c r="AG27" s="630">
        <f t="shared" si="3"/>
        <v>109.52076677316293</v>
      </c>
      <c r="AH27" s="418">
        <f>ROUND(('tab.č. 3'!AH27/pomocná!C10*1000),0)</f>
        <v>1471</v>
      </c>
      <c r="AI27" s="514">
        <f>ROUND(('tab.č. 3'!AI27/pomocná!D10*1000),0)</f>
        <v>1357</v>
      </c>
      <c r="AJ27" s="514">
        <f>ROUND(('tab.č. 3'!AJ27/pomocná!E10*1000),0)</f>
        <v>1742</v>
      </c>
      <c r="AK27" s="800">
        <f>AJ27/AH27*100</f>
        <v>118.42284160435079</v>
      </c>
      <c r="AL27" s="630">
        <f t="shared" si="4"/>
        <v>128.37140751658069</v>
      </c>
      <c r="AM27" s="418">
        <f>ROUND(('tab.č. 3'!AM27/pomocná!C11*1000),0)</f>
        <v>1528</v>
      </c>
      <c r="AN27" s="514">
        <f>ROUND(('tab.č. 3'!AN27/pomocná!D11*1000),0)</f>
        <v>1545</v>
      </c>
      <c r="AO27" s="514">
        <f>ROUND(('tab.č. 3'!AO27/pomocná!E$11*1000),0)</f>
        <v>1620</v>
      </c>
      <c r="AP27" s="800">
        <f>AO27/AM27*100</f>
        <v>106.02094240837697</v>
      </c>
      <c r="AQ27" s="630">
        <f t="shared" si="11"/>
        <v>104.85436893203884</v>
      </c>
      <c r="AR27" s="418">
        <f>ROUND(('tab.č. 3'!AR27/pomocná!C12*1000),0)</f>
        <v>1291</v>
      </c>
      <c r="AS27" s="514">
        <f>ROUND(('tab.č. 3'!AS27/pomocná!D12*1000),0)</f>
        <v>1455</v>
      </c>
      <c r="AT27" s="624"/>
      <c r="AU27" s="521"/>
      <c r="AV27" s="496"/>
      <c r="AW27" s="418">
        <f>ROUND(('tab.č. 3'!AW27/pomocná!C13*1000),0)</f>
        <v>1668</v>
      </c>
      <c r="AX27" s="514">
        <f>ROUND(('tab.č. 3'!AX27/pomocná!D13*1000),0)</f>
        <v>1632</v>
      </c>
      <c r="AY27" s="514">
        <f>ROUND(('tab.č. 3'!AY27/pomocná!E13*1000),0)</f>
        <v>1793</v>
      </c>
      <c r="AZ27" s="800">
        <f>AY27/AW27*100</f>
        <v>107.49400479616307</v>
      </c>
      <c r="BA27" s="630">
        <f>AY27/AX27*100</f>
        <v>109.86519607843137</v>
      </c>
      <c r="BB27" s="567">
        <f>ROUND(('tab.č. 3'!BB27/pomocná!C14*1000),0)</f>
        <v>1675</v>
      </c>
      <c r="BC27" s="514">
        <f>ROUND(('tab.č. 3'!BC27/pomocná!D14*1000),0)</f>
        <v>1611</v>
      </c>
      <c r="BD27" s="514">
        <f>ROUND(('tab.č. 3'!BD27/pomocná!E14*1000),0)</f>
        <v>1800</v>
      </c>
      <c r="BE27" s="800">
        <f>BD27/BB27*100</f>
        <v>107.46268656716418</v>
      </c>
      <c r="BF27" s="630">
        <f>BD27/BC27*100</f>
        <v>111.73184357541899</v>
      </c>
    </row>
    <row r="28" spans="1:59">
      <c r="A28" s="22"/>
      <c r="B28" s="379" t="s">
        <v>2</v>
      </c>
      <c r="C28" s="102" t="s">
        <v>142</v>
      </c>
      <c r="D28" s="514"/>
      <c r="E28" s="514"/>
      <c r="F28" s="399"/>
      <c r="G28" s="628"/>
      <c r="H28" s="630"/>
      <c r="I28" s="567"/>
      <c r="J28" s="514"/>
      <c r="K28" s="399"/>
      <c r="L28" s="799"/>
      <c r="M28" s="630"/>
      <c r="N28" s="418"/>
      <c r="O28" s="514"/>
      <c r="P28" s="399"/>
      <c r="Q28" s="799"/>
      <c r="R28" s="630"/>
      <c r="S28" s="418"/>
      <c r="T28" s="514"/>
      <c r="U28" s="399"/>
      <c r="V28" s="799"/>
      <c r="W28" s="630"/>
      <c r="X28" s="418"/>
      <c r="Y28" s="514"/>
      <c r="Z28" s="399"/>
      <c r="AA28" s="799"/>
      <c r="AB28" s="630"/>
      <c r="AC28" s="418"/>
      <c r="AD28" s="514"/>
      <c r="AE28" s="514"/>
      <c r="AF28" s="800"/>
      <c r="AG28" s="630"/>
      <c r="AH28" s="418"/>
      <c r="AI28" s="514"/>
      <c r="AJ28" s="514"/>
      <c r="AK28" s="800"/>
      <c r="AL28" s="630"/>
      <c r="AM28" s="418"/>
      <c r="AN28" s="514"/>
      <c r="AO28" s="514"/>
      <c r="AP28" s="800"/>
      <c r="AQ28" s="630"/>
      <c r="AR28" s="418"/>
      <c r="AS28" s="514"/>
      <c r="AT28" s="624"/>
      <c r="AU28" s="521"/>
      <c r="AV28" s="496"/>
      <c r="AW28" s="418"/>
      <c r="AX28" s="514"/>
      <c r="AY28" s="514"/>
      <c r="AZ28" s="800"/>
      <c r="BA28" s="630"/>
      <c r="BB28" s="567"/>
      <c r="BC28" s="514"/>
      <c r="BD28" s="514"/>
      <c r="BE28" s="800"/>
      <c r="BF28" s="630"/>
    </row>
    <row r="29" spans="1:59" s="350" customFormat="1" ht="26.25" customHeight="1">
      <c r="A29" s="382" t="s">
        <v>91</v>
      </c>
      <c r="B29" s="381" t="s">
        <v>131</v>
      </c>
      <c r="C29" s="102" t="s">
        <v>142</v>
      </c>
      <c r="D29" s="514">
        <f>ROUND(('tab.č. 3'!D29/pomocná!C4*1000),0)</f>
        <v>70</v>
      </c>
      <c r="E29" s="514">
        <f>ROUND(('tab.č. 3'!E29/pomocná!D4*1000),0)</f>
        <v>59</v>
      </c>
      <c r="F29" s="399">
        <f>ROUND(('tab.č. 3'!F29/pomocná!E4*1000),0)</f>
        <v>68</v>
      </c>
      <c r="G29" s="628">
        <f t="shared" si="5"/>
        <v>97.142857142857139</v>
      </c>
      <c r="H29" s="630">
        <f t="shared" si="0"/>
        <v>115.2542372881356</v>
      </c>
      <c r="I29" s="567">
        <f>ROUND(('tab.č. 3'!I29/pomocná!C5*1000),0)</f>
        <v>20</v>
      </c>
      <c r="J29" s="514">
        <f>ROUND(('tab.č. 3'!J29/pomocná!D5*1000),0)</f>
        <v>28</v>
      </c>
      <c r="K29" s="399">
        <f>ROUND(('tab.č. 3'!K29/pomocná!E5*1000),0)</f>
        <v>19</v>
      </c>
      <c r="L29" s="799">
        <f t="shared" si="6"/>
        <v>95</v>
      </c>
      <c r="M29" s="630">
        <f>K29/J29*100</f>
        <v>67.857142857142861</v>
      </c>
      <c r="N29" s="418">
        <f>ROUND(('tab.č. 3'!N29/pomocná!C6*1000),0)</f>
        <v>14</v>
      </c>
      <c r="O29" s="514">
        <f>ROUND(('tab.č. 3'!O29/pomocná!D6*1000),0)</f>
        <v>386</v>
      </c>
      <c r="P29" s="399">
        <f>ROUND(('tab.č. 3'!P29/pomocná!E6*1000),0)</f>
        <v>115</v>
      </c>
      <c r="Q29" s="799">
        <f>P29/N29*100</f>
        <v>821.42857142857133</v>
      </c>
      <c r="R29" s="630">
        <f>P29/O29*100</f>
        <v>29.792746113989637</v>
      </c>
      <c r="S29" s="418">
        <f>ROUND(('tab.č. 3'!S29/pomocná!C7*1000),0)</f>
        <v>32</v>
      </c>
      <c r="T29" s="514">
        <f>ROUND(('tab.č. 3'!T29/pomocná!D7*1000),0)</f>
        <v>33</v>
      </c>
      <c r="U29" s="399">
        <f>ROUND(('tab.č. 3'!U29/pomocná!E7*1000),0)</f>
        <v>35</v>
      </c>
      <c r="V29" s="799">
        <f t="shared" si="7"/>
        <v>109.375</v>
      </c>
      <c r="W29" s="630">
        <f t="shared" si="1"/>
        <v>106.06060606060606</v>
      </c>
      <c r="X29" s="418">
        <f>ROUND(('tab.č. 3'!X29/pomocná!C8*1000),0)</f>
        <v>0</v>
      </c>
      <c r="Y29" s="514">
        <f>ROUND(('tab.č. 3'!Y29/pomocná!D8*1000),0)</f>
        <v>0</v>
      </c>
      <c r="Z29" s="399">
        <f>ROUND(('tab.č. 3'!Z29/pomocná!E8*1000),0)</f>
        <v>0</v>
      </c>
      <c r="AA29" s="799"/>
      <c r="AB29" s="630"/>
      <c r="AC29" s="418">
        <f>ROUND(('tab.č. 3'!AC29/pomocná!C9*1000),0)</f>
        <v>62</v>
      </c>
      <c r="AD29" s="514">
        <f>ROUND(('tab.č. 3'!AD29/pomocná!D9*1000),0)</f>
        <v>10</v>
      </c>
      <c r="AE29" s="514">
        <f>ROUND(('tab.č. 3'!AE29/pomocná!E9*1000),0)</f>
        <v>72</v>
      </c>
      <c r="AF29" s="800">
        <f>AE29/AC29*100</f>
        <v>116.12903225806453</v>
      </c>
      <c r="AG29" s="630">
        <f t="shared" si="3"/>
        <v>720</v>
      </c>
      <c r="AH29" s="418">
        <f>ROUND(('tab.č. 3'!AH29/pomocná!C10*1000),0)</f>
        <v>157</v>
      </c>
      <c r="AI29" s="514">
        <f>ROUND(('tab.č. 3'!AI29/pomocná!D10*1000),0)</f>
        <v>99</v>
      </c>
      <c r="AJ29" s="514">
        <f>ROUND(('tab.č. 3'!AJ29/pomocná!E10*1000),0)</f>
        <v>175</v>
      </c>
      <c r="AK29" s="800">
        <f>AJ29/AH29*100</f>
        <v>111.46496815286623</v>
      </c>
      <c r="AL29" s="630">
        <f t="shared" si="4"/>
        <v>176.76767676767676</v>
      </c>
      <c r="AM29" s="418">
        <f>ROUND(('tab.č. 3'!AM29/pomocná!C11*1000),0)</f>
        <v>18</v>
      </c>
      <c r="AN29" s="514">
        <f>ROUND(('tab.č. 3'!AN29/pomocná!D11*1000),0)</f>
        <v>19</v>
      </c>
      <c r="AO29" s="514">
        <f>ROUND(('tab.č. 3'!AO29/pomocná!E11*1000),0)</f>
        <v>18</v>
      </c>
      <c r="AP29" s="800">
        <f>AO29/AM29*100</f>
        <v>100</v>
      </c>
      <c r="AQ29" s="630">
        <f>AO29/AN29*100</f>
        <v>94.73684210526315</v>
      </c>
      <c r="AR29" s="418">
        <f>ROUND(('tab.č. 3'!AR29/pomocná!C12*1000),0)</f>
        <v>0</v>
      </c>
      <c r="AS29" s="514">
        <f>ROUND(('tab.č. 3'!AS29/pomocná!D12*1000),0)</f>
        <v>33</v>
      </c>
      <c r="AT29" s="624"/>
      <c r="AU29" s="521"/>
      <c r="AV29" s="496"/>
      <c r="AW29" s="418">
        <f>ROUND(('tab.č. 3'!AW29/pomocná!C13*1000),0)</f>
        <v>45</v>
      </c>
      <c r="AX29" s="514">
        <f>ROUND(('tab.č. 3'!AX29/pomocná!D13*1000),0)</f>
        <v>92</v>
      </c>
      <c r="AY29" s="514">
        <f>ROUND(('tab.č. 3'!AY29/pomocná!E13*1000),0)</f>
        <v>68</v>
      </c>
      <c r="AZ29" s="800">
        <f>AY29/AW29*100</f>
        <v>151.11111111111111</v>
      </c>
      <c r="BA29" s="630">
        <f>AY29/AX29*100</f>
        <v>73.91304347826086</v>
      </c>
      <c r="BB29" s="567">
        <f>ROUND(('tab.č. 3'!BB29/pomocná!C14*1000),0)</f>
        <v>60</v>
      </c>
      <c r="BC29" s="514">
        <f>ROUND(('tab.č. 3'!BC29/pomocná!D14*1000),0)</f>
        <v>72</v>
      </c>
      <c r="BD29" s="514">
        <f>ROUND(('tab.č. 3'!BD29/pomocná!E14*1000),0)</f>
        <v>68</v>
      </c>
      <c r="BE29" s="800">
        <f>BD29/BB29*100</f>
        <v>113.33333333333333</v>
      </c>
      <c r="BF29" s="630">
        <f>BD29/BC29*100</f>
        <v>94.444444444444443</v>
      </c>
      <c r="BG29" s="336"/>
    </row>
    <row r="30" spans="1:59" ht="39" customHeight="1">
      <c r="A30" s="22" t="s">
        <v>21</v>
      </c>
      <c r="B30" s="384" t="s">
        <v>202</v>
      </c>
      <c r="C30" s="102" t="s">
        <v>142</v>
      </c>
      <c r="D30" s="418">
        <f>ROUND(('tab.č. 3'!D30/pomocná!C4*1000),0)</f>
        <v>7</v>
      </c>
      <c r="E30" s="514">
        <f>ROUND(('tab.č. 3'!E30/pomocná!D4*1000),0)</f>
        <v>6</v>
      </c>
      <c r="F30" s="399">
        <f>ROUND(('tab.č. 3'!F30/pomocná!E4*1000),0)</f>
        <v>5</v>
      </c>
      <c r="G30" s="628">
        <f t="shared" si="5"/>
        <v>71.428571428571431</v>
      </c>
      <c r="H30" s="630">
        <f t="shared" si="0"/>
        <v>83.333333333333343</v>
      </c>
      <c r="I30" s="567">
        <f>ROUND(('tab.č. 3'!I30/pomocná!C5*1000),0)</f>
        <v>2</v>
      </c>
      <c r="J30" s="514">
        <f>ROUND(('tab.č. 3'!J30/pomocná!D5*1000),0)</f>
        <v>4</v>
      </c>
      <c r="K30" s="399">
        <f>ROUND(('tab.č. 3'!K30/pomocná!E5*1000),0)</f>
        <v>7</v>
      </c>
      <c r="L30" s="799">
        <f>K30/I30*100</f>
        <v>350</v>
      </c>
      <c r="M30" s="630">
        <f>K30/J30*100</f>
        <v>175</v>
      </c>
      <c r="N30" s="418">
        <f>ROUND(('tab.č. 3'!N30/pomocná!C6*1000),0)</f>
        <v>3</v>
      </c>
      <c r="O30" s="514">
        <f>ROUND(('tab.č. 3'!O30/pomocná!D6*1000),0)</f>
        <v>2</v>
      </c>
      <c r="P30" s="399">
        <f>ROUND(('tab.č. 3'!P30/pomocná!E6*1000),0)</f>
        <v>3</v>
      </c>
      <c r="Q30" s="799">
        <f>P30/N30*100</f>
        <v>100</v>
      </c>
      <c r="R30" s="630">
        <f>P30/O30*100</f>
        <v>150</v>
      </c>
      <c r="S30" s="418">
        <f>ROUND(('tab.č. 3'!S30/pomocná!C7*1000),0)</f>
        <v>5</v>
      </c>
      <c r="T30" s="514">
        <f>ROUND(('tab.č. 3'!T30/pomocná!D7*1000),0)</f>
        <v>5</v>
      </c>
      <c r="U30" s="399">
        <f>ROUND(('tab.č. 3'!U30/pomocná!E7*1000),0)</f>
        <v>3</v>
      </c>
      <c r="V30" s="799">
        <f t="shared" si="7"/>
        <v>60</v>
      </c>
      <c r="W30" s="630">
        <f t="shared" si="1"/>
        <v>60</v>
      </c>
      <c r="X30" s="418">
        <f>ROUND(('tab.č. 3'!X30/pomocná!C8*1000),0)</f>
        <v>0</v>
      </c>
      <c r="Y30" s="514">
        <f>ROUND(('tab.č. 3'!Y30/pomocná!D8*1000),0)</f>
        <v>0</v>
      </c>
      <c r="Z30" s="399">
        <f>ROUND(('tab.č. 3'!Z30/pomocná!E8*1000),0)</f>
        <v>0</v>
      </c>
      <c r="AA30" s="799"/>
      <c r="AB30" s="630"/>
      <c r="AC30" s="418">
        <f>ROUND(('tab.č. 3'!AC30/pomocná!C9*1000),0)</f>
        <v>0</v>
      </c>
      <c r="AD30" s="514">
        <f>ROUND(('tab.č. 3'!AD30/pomocná!D9*1000),0)</f>
        <v>1</v>
      </c>
      <c r="AE30" s="514">
        <f>ROUND(('tab.č. 3'!AE30/pomocná!E9*1000),0)</f>
        <v>0</v>
      </c>
      <c r="AF30" s="800"/>
      <c r="AG30" s="630">
        <f t="shared" si="3"/>
        <v>0</v>
      </c>
      <c r="AH30" s="418">
        <f>ROUND(('tab.č. 3'!AH30/pomocná!C10*1000),0)</f>
        <v>3</v>
      </c>
      <c r="AI30" s="514">
        <f>ROUND(('tab.č. 3'!AI30/pomocná!D10*1000),0)</f>
        <v>4</v>
      </c>
      <c r="AJ30" s="514">
        <f>ROUND(('tab.č. 3'!AJ30/pomocná!E10*1000),0)</f>
        <v>3</v>
      </c>
      <c r="AK30" s="800">
        <f>AJ30/AH30*100</f>
        <v>100</v>
      </c>
      <c r="AL30" s="630">
        <f t="shared" si="4"/>
        <v>75</v>
      </c>
      <c r="AM30" s="418">
        <f>ROUND(('tab.č. 3'!AM30/pomocná!C11*1000),0)</f>
        <v>2</v>
      </c>
      <c r="AN30" s="514">
        <f>ROUND(('tab.č. 3'!AN30/pomocná!D11*1000),0)</f>
        <v>2</v>
      </c>
      <c r="AO30" s="514">
        <f>ROUND(('tab.č. 3'!AO30/pomocná!E11*1000),0)</f>
        <v>2</v>
      </c>
      <c r="AP30" s="800">
        <f>AO30/AM30*100</f>
        <v>100</v>
      </c>
      <c r="AQ30" s="630">
        <f>AO30/AN30*100</f>
        <v>100</v>
      </c>
      <c r="AR30" s="418">
        <f>ROUND(('tab.č. 3'!AR30/pomocná!C12*1000),0)</f>
        <v>0</v>
      </c>
      <c r="AS30" s="514">
        <f>ROUND(('tab.č. 3'!AS30/pomocná!D12*1000),0)</f>
        <v>3</v>
      </c>
      <c r="AT30" s="624"/>
      <c r="AU30" s="521"/>
      <c r="AV30" s="496"/>
      <c r="AW30" s="418">
        <f>ROUND(('tab.č. 3'!AW30/pomocná!C13*1000),0)</f>
        <v>2</v>
      </c>
      <c r="AX30" s="514">
        <f>ROUND(('tab.č. 3'!AX30/pomocná!D13*1000),0)</f>
        <v>3</v>
      </c>
      <c r="AY30" s="514">
        <f>ROUND(('tab.č. 3'!AY30/pomocná!E13*1000),0)</f>
        <v>3</v>
      </c>
      <c r="AZ30" s="800">
        <f>AY30/AW30*100</f>
        <v>150</v>
      </c>
      <c r="BA30" s="630">
        <f>AY30/AX30*100</f>
        <v>100</v>
      </c>
      <c r="BB30" s="567">
        <f>ROUND(('tab.č. 3'!BB30/pomocná!C14*1000),0)</f>
        <v>5</v>
      </c>
      <c r="BC30" s="514">
        <f>ROUND(('tab.č. 3'!BC30/pomocná!D14*1000),0)</f>
        <v>5</v>
      </c>
      <c r="BD30" s="514">
        <f>ROUND(('tab.č. 3'!BD30/pomocná!E14*1000),0)</f>
        <v>4</v>
      </c>
      <c r="BE30" s="800">
        <f>BD30/BB30*100</f>
        <v>80</v>
      </c>
      <c r="BF30" s="630">
        <f>BD30/BC30*100</f>
        <v>80</v>
      </c>
    </row>
    <row r="31" spans="1:59" ht="23.25">
      <c r="A31" s="22" t="s">
        <v>26</v>
      </c>
      <c r="B31" s="82" t="s">
        <v>203</v>
      </c>
      <c r="C31" s="102" t="s">
        <v>142</v>
      </c>
      <c r="D31" s="418">
        <f>ROUND(('tab.č. 3'!D31/pomocná!C4*1000),0)</f>
        <v>0</v>
      </c>
      <c r="E31" s="514">
        <f>ROUND(('tab.č. 3'!E31/pomocná!D4*1000),0)</f>
        <v>0</v>
      </c>
      <c r="F31" s="399">
        <f>ROUND(('tab.č. 3'!F31/pomocná!E4*1000),0)</f>
        <v>0</v>
      </c>
      <c r="G31" s="628"/>
      <c r="H31" s="630"/>
      <c r="I31" s="567">
        <f>ROUND(('tab.č. 3'!I31/pomocná!C5*1000),0)</f>
        <v>0</v>
      </c>
      <c r="J31" s="514">
        <f>ROUND(('tab.č. 3'!J31/pomocná!D5*1000),0)</f>
        <v>0</v>
      </c>
      <c r="K31" s="399">
        <f>ROUND(('tab.č. 3'!K31/pomocná!E5*1000),0)</f>
        <v>0</v>
      </c>
      <c r="L31" s="799"/>
      <c r="M31" s="630"/>
      <c r="N31" s="418">
        <f>ROUND(('tab.č. 3'!N31/pomocná!C6*1000),0)</f>
        <v>1</v>
      </c>
      <c r="O31" s="514">
        <f>ROUND(('tab.č. 3'!O31/pomocná!D6*1000),0)</f>
        <v>0</v>
      </c>
      <c r="P31" s="399">
        <f>ROUND(('tab.č. 3'!P31/pomocná!E6*1000),0)</f>
        <v>1</v>
      </c>
      <c r="Q31" s="799"/>
      <c r="R31" s="630"/>
      <c r="S31" s="418">
        <f>ROUND(('tab.č. 3'!S31/pomocná!C7*1000),0)</f>
        <v>0</v>
      </c>
      <c r="T31" s="514">
        <f>ROUND(('tab.č. 3'!T31/pomocná!D7*1000),0)</f>
        <v>0</v>
      </c>
      <c r="U31" s="399">
        <f>ROUND(('tab.č. 3'!U31/pomocná!E7*1000),0)</f>
        <v>0</v>
      </c>
      <c r="V31" s="799"/>
      <c r="W31" s="630"/>
      <c r="X31" s="418">
        <f>ROUND(('tab.č. 3'!X31/pomocná!C8*1000),0)</f>
        <v>0</v>
      </c>
      <c r="Y31" s="514">
        <f>ROUND(('tab.č. 3'!Y31/pomocná!D8*1000),0)</f>
        <v>0</v>
      </c>
      <c r="Z31" s="399">
        <f>ROUND(('tab.č. 3'!Z31/pomocná!E8*1000),0)</f>
        <v>0</v>
      </c>
      <c r="AA31" s="799"/>
      <c r="AB31" s="630"/>
      <c r="AC31" s="418">
        <f>ROUND(('tab.č. 3'!AC31/pomocná!C9*1000),0)</f>
        <v>0</v>
      </c>
      <c r="AD31" s="514">
        <f>ROUND(('tab.č. 3'!AD31/pomocná!D9*1000),0)</f>
        <v>0</v>
      </c>
      <c r="AE31" s="514">
        <f>ROUND(('tab.č. 3'!AE31/pomocná!E9*1000),0)</f>
        <v>0</v>
      </c>
      <c r="AF31" s="800"/>
      <c r="AG31" s="630"/>
      <c r="AH31" s="418">
        <f>ROUND(('tab.č. 3'!AH31/pomocná!C10*1000),0)</f>
        <v>0</v>
      </c>
      <c r="AI31" s="514">
        <f>ROUND(('tab.č. 3'!AI31/pomocná!D10*1000),0)</f>
        <v>0</v>
      </c>
      <c r="AJ31" s="514">
        <f>ROUND(('tab.č. 3'!AJ31/pomocná!E10*1000),0)</f>
        <v>0</v>
      </c>
      <c r="AK31" s="800"/>
      <c r="AL31" s="630"/>
      <c r="AM31" s="418">
        <f>ROUND(('tab.č. 3'!AM31/pomocná!C11*1000),0)</f>
        <v>0</v>
      </c>
      <c r="AN31" s="514">
        <f>ROUND(('tab.č. 3'!AN31/pomocná!D11*1000),0)</f>
        <v>0</v>
      </c>
      <c r="AO31" s="514">
        <f>ROUND(('tab.č. 3'!AO31/pomocná!E11*1000),0)</f>
        <v>0</v>
      </c>
      <c r="AP31" s="800"/>
      <c r="AQ31" s="630"/>
      <c r="AR31" s="418">
        <f>ROUND(('tab.č. 3'!AR31/pomocná!C12*1000),0)</f>
        <v>7</v>
      </c>
      <c r="AS31" s="514">
        <f>ROUND(('tab.č. 3'!AS31/pomocná!D12*1000),0)</f>
        <v>3</v>
      </c>
      <c r="AT31" s="624"/>
      <c r="AU31" s="521"/>
      <c r="AV31" s="496"/>
      <c r="AW31" s="418"/>
      <c r="AX31" s="514"/>
      <c r="AY31" s="514"/>
      <c r="AZ31" s="800"/>
      <c r="BA31" s="630"/>
      <c r="BB31" s="567"/>
      <c r="BC31" s="514"/>
      <c r="BD31" s="514"/>
      <c r="BE31" s="800"/>
      <c r="BF31" s="630"/>
    </row>
    <row r="32" spans="1:59" ht="21.75" customHeight="1">
      <c r="A32" s="22" t="s">
        <v>27</v>
      </c>
      <c r="B32" s="384" t="s">
        <v>204</v>
      </c>
      <c r="C32" s="102" t="s">
        <v>142</v>
      </c>
      <c r="D32" s="418">
        <f>ROUND(('tab.č. 3'!D32/pomocná!C4*1000),0)</f>
        <v>120</v>
      </c>
      <c r="E32" s="514">
        <f>ROUND(('tab.č. 3'!E32/pomocná!D4*1000),0)</f>
        <v>108</v>
      </c>
      <c r="F32" s="399">
        <f>ROUND(('tab.č. 3'!F32/pomocná!E4*1000),0)</f>
        <v>134</v>
      </c>
      <c r="G32" s="628">
        <f t="shared" si="5"/>
        <v>111.66666666666667</v>
      </c>
      <c r="H32" s="630">
        <f t="shared" si="0"/>
        <v>124.07407407407408</v>
      </c>
      <c r="I32" s="567">
        <f>ROUND(('tab.č. 3'!I32/pomocná!C5*1000),0)</f>
        <v>60</v>
      </c>
      <c r="J32" s="514">
        <f>ROUND(('tab.č. 3'!J32/pomocná!D5*1000),0)</f>
        <v>50</v>
      </c>
      <c r="K32" s="399">
        <f>ROUND(('tab.č. 3'!K32/pomocná!E5*1000),0)</f>
        <v>84</v>
      </c>
      <c r="L32" s="799">
        <f>K32/I32*100</f>
        <v>140</v>
      </c>
      <c r="M32" s="630">
        <f>K32/J32*100</f>
        <v>168</v>
      </c>
      <c r="N32" s="418">
        <f>ROUND(('tab.č. 3'!N32/pomocná!C6*1000),0)</f>
        <v>91</v>
      </c>
      <c r="O32" s="514">
        <f>ROUND(('tab.č. 3'!O32/pomocná!D6*1000),0)</f>
        <v>87</v>
      </c>
      <c r="P32" s="399">
        <f>ROUND(('tab.č. 3'!P32/pomocná!E6*1000),0)</f>
        <v>97</v>
      </c>
      <c r="Q32" s="799">
        <f>P32/N32*100</f>
        <v>106.5934065934066</v>
      </c>
      <c r="R32" s="630">
        <f>P32/O32*100</f>
        <v>111.49425287356323</v>
      </c>
      <c r="S32" s="418">
        <f>ROUND(('tab.č. 3'!S32/pomocná!C7*1000),0)</f>
        <v>37</v>
      </c>
      <c r="T32" s="514">
        <f>ROUND(('tab.č. 3'!T32/pomocná!D7*1000),0)</f>
        <v>36</v>
      </c>
      <c r="U32" s="399">
        <f>ROUND(('tab.č. 3'!U32/pomocná!E7*1000),0)</f>
        <v>40</v>
      </c>
      <c r="V32" s="799">
        <f>U32/S32*100</f>
        <v>108.10810810810811</v>
      </c>
      <c r="W32" s="630">
        <f t="shared" si="1"/>
        <v>111.11111111111111</v>
      </c>
      <c r="X32" s="418">
        <f>ROUND(('tab.č. 3'!X32/pomocná!C8*1000),0)</f>
        <v>65</v>
      </c>
      <c r="Y32" s="514">
        <f>ROUND(('tab.č. 3'!Y32/pomocná!D8*1000),0)</f>
        <v>60</v>
      </c>
      <c r="Z32" s="399">
        <f>ROUND(('tab.č. 3'!Z32/pomocná!E8*1000),0)</f>
        <v>99</v>
      </c>
      <c r="AA32" s="799">
        <f>Z32/X32*100</f>
        <v>152.30769230769229</v>
      </c>
      <c r="AB32" s="630">
        <f t="shared" si="2"/>
        <v>165</v>
      </c>
      <c r="AC32" s="418">
        <f>ROUND(('tab.č. 3'!AC32/pomocná!C9*1000),0)</f>
        <v>47</v>
      </c>
      <c r="AD32" s="514">
        <f>ROUND(('tab.č. 3'!AD32/pomocná!D9*1000),0)</f>
        <v>42</v>
      </c>
      <c r="AE32" s="514">
        <f>ROUND(('tab.č. 3'!AE32/pomocná!E9*1000),0)</f>
        <v>59</v>
      </c>
      <c r="AF32" s="800">
        <f>AE32/AC32*100</f>
        <v>125.53191489361701</v>
      </c>
      <c r="AG32" s="630">
        <f t="shared" si="3"/>
        <v>140.47619047619045</v>
      </c>
      <c r="AH32" s="418">
        <f>ROUND(('tab.č. 3'!AH32/pomocná!C10*1000),0)</f>
        <v>34</v>
      </c>
      <c r="AI32" s="514">
        <f>ROUND(('tab.č. 3'!AI32/pomocná!D10*1000),0)</f>
        <v>35</v>
      </c>
      <c r="AJ32" s="514">
        <f>ROUND(('tab.č. 3'!AJ32/pomocná!E10*1000),0)</f>
        <v>39</v>
      </c>
      <c r="AK32" s="800">
        <f>AJ32/AH32*100</f>
        <v>114.70588235294117</v>
      </c>
      <c r="AL32" s="630">
        <f t="shared" si="4"/>
        <v>111.42857142857143</v>
      </c>
      <c r="AM32" s="418">
        <f>ROUND(('tab.č. 3'!AM32/pomocná!C11*1000),0)</f>
        <v>39</v>
      </c>
      <c r="AN32" s="514">
        <f>ROUND(('tab.č. 3'!AN32/pomocná!D11*1000),0)</f>
        <v>39</v>
      </c>
      <c r="AO32" s="514">
        <f>ROUND(('tab.č. 3'!AO32/pomocná!E11*1000),0)</f>
        <v>44</v>
      </c>
      <c r="AP32" s="800">
        <f>AO32/AM32*100</f>
        <v>112.82051282051282</v>
      </c>
      <c r="AQ32" s="630">
        <f>AO32/AN32*100</f>
        <v>112.82051282051282</v>
      </c>
      <c r="AR32" s="418">
        <f>ROUND(('tab.č. 3'!AR32/pomocná!C12*1000),0)</f>
        <v>0</v>
      </c>
      <c r="AS32" s="514">
        <f>ROUND(('tab.č. 3'!AS32/pomocná!D12*1000),0)</f>
        <v>24</v>
      </c>
      <c r="AT32" s="624"/>
      <c r="AU32" s="521"/>
      <c r="AV32" s="496"/>
      <c r="AW32" s="418">
        <f>ROUND(('tab.č. 3'!AW32/pomocná!C13*1000),0)</f>
        <v>53</v>
      </c>
      <c r="AX32" s="514">
        <f>ROUND(('tab.č. 3'!AX32/pomocná!D13*1000),0)</f>
        <v>49</v>
      </c>
      <c r="AY32" s="514">
        <f>ROUND(('tab.č. 3'!AY32/pomocná!E13*1000),0)</f>
        <v>64</v>
      </c>
      <c r="AZ32" s="800">
        <f>AY32/AW32*100</f>
        <v>120.75471698113208</v>
      </c>
      <c r="BA32" s="630">
        <f>AY32/AX32*100</f>
        <v>130.61224489795919</v>
      </c>
      <c r="BB32" s="567">
        <f>ROUND(('tab.č. 3'!BB32/pomocná!C14*1000),0)</f>
        <v>93</v>
      </c>
      <c r="BC32" s="514">
        <f>ROUND(('tab.č. 3'!BC32/pomocná!D14*1000),0)</f>
        <v>84</v>
      </c>
      <c r="BD32" s="514">
        <f>ROUND(('tab.č. 3'!BD32/pomocná!E14*1000),0)</f>
        <v>106</v>
      </c>
      <c r="BE32" s="800">
        <f>BD32/BB32*100</f>
        <v>113.97849462365592</v>
      </c>
      <c r="BF32" s="630">
        <f>BD32/BC32*100</f>
        <v>126.19047619047619</v>
      </c>
    </row>
    <row r="33" spans="1:59" ht="48" customHeight="1" thickBot="1">
      <c r="A33" s="58" t="s">
        <v>3</v>
      </c>
      <c r="B33" s="79" t="s">
        <v>205</v>
      </c>
      <c r="C33" s="103" t="s">
        <v>142</v>
      </c>
      <c r="D33" s="419">
        <f>ROUND(('tab.č. 3'!D33/pomocná!C4*1000),0)</f>
        <v>12120</v>
      </c>
      <c r="E33" s="515">
        <f>ROUND(('tab.č. 3'!E33/pomocná!D4*1000),0)</f>
        <v>11770</v>
      </c>
      <c r="F33" s="296">
        <f>ROUND(('tab.č. 3'!F33/pomocná!E4*1000),0)</f>
        <v>12259</v>
      </c>
      <c r="G33" s="631">
        <f>F33/D33*100</f>
        <v>101.14686468646865</v>
      </c>
      <c r="H33" s="632">
        <f t="shared" si="0"/>
        <v>104.15463041631266</v>
      </c>
      <c r="I33" s="566">
        <f>ROUND(('tab.č. 3'!I33/pomocná!C5*1000),0)</f>
        <v>9633</v>
      </c>
      <c r="J33" s="515">
        <f>ROUND(('tab.č. 3'!J33/pomocná!D5*1000),0)</f>
        <v>9251</v>
      </c>
      <c r="K33" s="296">
        <f>ROUND(('tab.č. 3'!K33/pomocná!E5*1000),0)</f>
        <v>9864</v>
      </c>
      <c r="L33" s="631">
        <f>K33/I33*100</f>
        <v>102.39800685144816</v>
      </c>
      <c r="M33" s="632">
        <f>K33/J33*100</f>
        <v>106.62631066911685</v>
      </c>
      <c r="N33" s="419">
        <f>ROUND(('tab.č. 3'!N33/pomocná!C6*1000),0)</f>
        <v>9043</v>
      </c>
      <c r="O33" s="515">
        <f>ROUND(('tab.č. 3'!O33/pomocná!D6*1000),0)</f>
        <v>8464</v>
      </c>
      <c r="P33" s="296">
        <f>ROUND(('tab.č. 3'!P33/pomocná!E6*1000),0)</f>
        <v>8922</v>
      </c>
      <c r="Q33" s="631">
        <f>P33/N33*100</f>
        <v>98.661948468428619</v>
      </c>
      <c r="R33" s="632">
        <f>P33/O33*100</f>
        <v>105.41115311909263</v>
      </c>
      <c r="S33" s="419">
        <f>ROUND(('tab.č. 3'!S33/pomocná!C7*1000),0)</f>
        <v>8554</v>
      </c>
      <c r="T33" s="515">
        <f>ROUND(('tab.č. 3'!T33/pomocná!D7*1000),0)</f>
        <v>8306</v>
      </c>
      <c r="U33" s="296">
        <f>ROUND(('tab.č. 3'!U33/pomocná!E7*1000),0)</f>
        <v>8550</v>
      </c>
      <c r="V33" s="631">
        <f>U33/S33*100</f>
        <v>99.953238251110591</v>
      </c>
      <c r="W33" s="632">
        <f t="shared" si="1"/>
        <v>102.93763544425715</v>
      </c>
      <c r="X33" s="419">
        <f>ROUND(('tab.č. 3'!X33/pomocná!C8*1000),0)</f>
        <v>10487</v>
      </c>
      <c r="Y33" s="515">
        <f>ROUND(('tab.č. 3'!Y33/pomocná!D8*1000),0)</f>
        <v>10789</v>
      </c>
      <c r="Z33" s="296">
        <f>ROUND(('tab.č. 3'!Z33/pomocná!E8*1000),0)</f>
        <v>10634</v>
      </c>
      <c r="AA33" s="631">
        <f>Z33/X33*100</f>
        <v>101.40173548202536</v>
      </c>
      <c r="AB33" s="632">
        <f t="shared" si="2"/>
        <v>98.563351561775875</v>
      </c>
      <c r="AC33" s="419">
        <f>ROUND(('tab.č. 3'!AC33/pomocná!C9*1000),0)</f>
        <v>8525</v>
      </c>
      <c r="AD33" s="515">
        <f>ROUND(('tab.č. 3'!AD33/pomocná!D9*1000),0)</f>
        <v>8807</v>
      </c>
      <c r="AE33" s="515">
        <f>ROUND(('tab.č. 3'!AE33/pomocná!E9*1000),0)</f>
        <v>8616</v>
      </c>
      <c r="AF33" s="802">
        <f>AE33/AC33*100</f>
        <v>101.06744868035192</v>
      </c>
      <c r="AG33" s="632">
        <f t="shared" si="3"/>
        <v>97.831270580220277</v>
      </c>
      <c r="AH33" s="419">
        <f>ROUND(('tab.č. 3'!AH33/pomocná!C10*1000),0)</f>
        <v>7761</v>
      </c>
      <c r="AI33" s="515">
        <f>ROUND(('tab.č. 3'!AI33/pomocná!D10*1000),0)</f>
        <v>7677</v>
      </c>
      <c r="AJ33" s="515">
        <f>ROUND(('tab.č. 3'!AJ33/pomocná!E10*1000),0)</f>
        <v>7757</v>
      </c>
      <c r="AK33" s="802">
        <f>AJ33/AH33*100</f>
        <v>99.948460249967781</v>
      </c>
      <c r="AL33" s="632">
        <f t="shared" si="4"/>
        <v>101.04207372671617</v>
      </c>
      <c r="AM33" s="419">
        <f>ROUND(('tab.č. 3'!AM33/pomocná!C11*1000),0)</f>
        <v>8066</v>
      </c>
      <c r="AN33" s="515">
        <f>ROUND(('tab.č. 3'!AN33/pomocná!D11*1000),0)</f>
        <v>7637</v>
      </c>
      <c r="AO33" s="515">
        <f>ROUND(('tab.č. 3'!AO33/pomocná!E11*1000),0)</f>
        <v>8071</v>
      </c>
      <c r="AP33" s="802">
        <f>AO33/AM33*100</f>
        <v>100.06198859409869</v>
      </c>
      <c r="AQ33" s="632">
        <f>AO33/AN33*100</f>
        <v>105.68285976168652</v>
      </c>
      <c r="AR33" s="419">
        <f>ROUND(('tab.č. 3'!AR33/pomocná!C12*1000),0)</f>
        <v>7102</v>
      </c>
      <c r="AS33" s="515">
        <f>ROUND(('tab.č. 3'!AS33/pomocná!D12*1000),0)</f>
        <v>7105</v>
      </c>
      <c r="AT33" s="522"/>
      <c r="AU33" s="523"/>
      <c r="AV33" s="498"/>
      <c r="AW33" s="419">
        <f>ROUND(('tab.č. 3'!AW33/pomocná!C13*1000),0)</f>
        <v>8706</v>
      </c>
      <c r="AX33" s="515">
        <f>ROUND(('tab.č. 3'!AX33/pomocná!D13*1000),0)</f>
        <v>8526</v>
      </c>
      <c r="AY33" s="515">
        <f>ROUND(('tab.č. 3'!AY33/pomocná!E13*1000),0)</f>
        <v>8766</v>
      </c>
      <c r="AZ33" s="802">
        <f>AY33/AW33*100</f>
        <v>100.68917987594763</v>
      </c>
      <c r="BA33" s="632">
        <f>AY33/AX33*100</f>
        <v>102.81491907107672</v>
      </c>
      <c r="BB33" s="566">
        <f>ROUND(('tab.č. 3'!BB33/pomocná!C14*1000),0)</f>
        <v>10765</v>
      </c>
      <c r="BC33" s="515">
        <f>ROUND(('tab.č. 3'!BC33/pomocná!D14*1000),0)</f>
        <v>10464</v>
      </c>
      <c r="BD33" s="515">
        <f>ROUND(('tab.č. 3'!BD33/pomocná!E14*1000),0)</f>
        <v>10875</v>
      </c>
      <c r="BE33" s="802">
        <f>BD33/BB33*100</f>
        <v>101.02183000464468</v>
      </c>
      <c r="BF33" s="632">
        <f>BD33/BC33*100</f>
        <v>103.92775229357798</v>
      </c>
    </row>
    <row r="34" spans="1:59" s="350" customFormat="1" ht="14.25" thickTop="1" thickBot="1">
      <c r="A34" s="351"/>
      <c r="B34" s="352"/>
      <c r="C34" s="353"/>
      <c r="D34" s="965" t="s">
        <v>54</v>
      </c>
      <c r="E34" s="965"/>
      <c r="F34" s="965"/>
      <c r="G34" s="965"/>
      <c r="H34" s="965"/>
      <c r="I34" s="373" t="s">
        <v>55</v>
      </c>
      <c r="J34" s="341"/>
      <c r="K34" s="373"/>
      <c r="L34" s="373"/>
      <c r="M34" s="373"/>
      <c r="N34" s="373" t="s">
        <v>82</v>
      </c>
      <c r="O34" s="341"/>
      <c r="P34" s="373"/>
      <c r="Q34" s="373"/>
      <c r="R34" s="373"/>
      <c r="S34" s="373" t="s">
        <v>62</v>
      </c>
      <c r="T34" s="341"/>
      <c r="U34" s="373"/>
      <c r="V34" s="373"/>
      <c r="W34" s="373"/>
      <c r="X34" s="373" t="s">
        <v>56</v>
      </c>
      <c r="Y34" s="341"/>
      <c r="Z34" s="373"/>
      <c r="AA34" s="373"/>
      <c r="AB34" s="373"/>
      <c r="AC34" s="373" t="s">
        <v>57</v>
      </c>
      <c r="AD34" s="341"/>
      <c r="AE34" s="373"/>
      <c r="AF34" s="373"/>
      <c r="AG34" s="373"/>
      <c r="AH34" s="373" t="s">
        <v>58</v>
      </c>
      <c r="AI34" s="341"/>
      <c r="AJ34" s="373"/>
      <c r="AK34" s="373"/>
      <c r="AL34" s="373"/>
      <c r="AM34" s="373" t="s">
        <v>59</v>
      </c>
      <c r="AN34" s="341"/>
      <c r="AO34" s="373"/>
      <c r="AP34" s="373"/>
      <c r="AQ34" s="373"/>
      <c r="AR34" s="373" t="s">
        <v>229</v>
      </c>
      <c r="AS34" s="341"/>
      <c r="AT34" s="341"/>
      <c r="AU34" s="341"/>
      <c r="AV34" s="341"/>
      <c r="AW34" s="373" t="s">
        <v>60</v>
      </c>
      <c r="AX34" s="341"/>
      <c r="AY34" s="373"/>
      <c r="AZ34" s="373"/>
      <c r="BA34" s="373"/>
      <c r="BB34" s="374" t="s">
        <v>61</v>
      </c>
      <c r="BC34" s="341"/>
      <c r="BD34" s="373"/>
      <c r="BE34" s="373"/>
      <c r="BF34" s="373"/>
      <c r="BG34" s="336"/>
    </row>
    <row r="35" spans="1:59" ht="13.5" customHeight="1" thickTop="1">
      <c r="A35" s="375" t="s">
        <v>7</v>
      </c>
      <c r="B35" s="376" t="s">
        <v>9</v>
      </c>
      <c r="C35" s="52" t="s">
        <v>23</v>
      </c>
      <c r="D35" s="509" t="s">
        <v>79</v>
      </c>
      <c r="E35" s="509" t="s">
        <v>221</v>
      </c>
      <c r="F35" s="509" t="s">
        <v>221</v>
      </c>
      <c r="G35" s="509" t="s">
        <v>8</v>
      </c>
      <c r="H35" s="509" t="s">
        <v>8</v>
      </c>
      <c r="I35" s="509" t="s">
        <v>79</v>
      </c>
      <c r="J35" s="509" t="s">
        <v>221</v>
      </c>
      <c r="K35" s="509" t="s">
        <v>221</v>
      </c>
      <c r="L35" s="509" t="s">
        <v>8</v>
      </c>
      <c r="M35" s="509" t="s">
        <v>8</v>
      </c>
      <c r="N35" s="509" t="s">
        <v>79</v>
      </c>
      <c r="O35" s="509" t="s">
        <v>221</v>
      </c>
      <c r="P35" s="509" t="s">
        <v>221</v>
      </c>
      <c r="Q35" s="509" t="s">
        <v>8</v>
      </c>
      <c r="R35" s="509" t="s">
        <v>8</v>
      </c>
      <c r="S35" s="509" t="s">
        <v>79</v>
      </c>
      <c r="T35" s="509" t="s">
        <v>221</v>
      </c>
      <c r="U35" s="509" t="s">
        <v>221</v>
      </c>
      <c r="V35" s="509" t="s">
        <v>8</v>
      </c>
      <c r="W35" s="509" t="s">
        <v>8</v>
      </c>
      <c r="X35" s="509" t="s">
        <v>79</v>
      </c>
      <c r="Y35" s="509" t="s">
        <v>221</v>
      </c>
      <c r="Z35" s="509" t="s">
        <v>221</v>
      </c>
      <c r="AA35" s="509" t="s">
        <v>8</v>
      </c>
      <c r="AB35" s="509" t="s">
        <v>8</v>
      </c>
      <c r="AC35" s="509" t="s">
        <v>79</v>
      </c>
      <c r="AD35" s="509" t="s">
        <v>221</v>
      </c>
      <c r="AE35" s="509" t="s">
        <v>221</v>
      </c>
      <c r="AF35" s="509" t="s">
        <v>8</v>
      </c>
      <c r="AG35" s="509" t="s">
        <v>8</v>
      </c>
      <c r="AH35" s="509" t="s">
        <v>79</v>
      </c>
      <c r="AI35" s="509" t="s">
        <v>221</v>
      </c>
      <c r="AJ35" s="509" t="s">
        <v>221</v>
      </c>
      <c r="AK35" s="509" t="s">
        <v>8</v>
      </c>
      <c r="AL35" s="509" t="s">
        <v>8</v>
      </c>
      <c r="AM35" s="509" t="s">
        <v>79</v>
      </c>
      <c r="AN35" s="509" t="s">
        <v>221</v>
      </c>
      <c r="AO35" s="509" t="s">
        <v>221</v>
      </c>
      <c r="AP35" s="509" t="s">
        <v>8</v>
      </c>
      <c r="AQ35" s="509" t="s">
        <v>8</v>
      </c>
      <c r="AR35" s="509" t="s">
        <v>79</v>
      </c>
      <c r="AS35" s="509" t="s">
        <v>221</v>
      </c>
      <c r="AT35" s="509" t="s">
        <v>221</v>
      </c>
      <c r="AU35" s="509" t="s">
        <v>8</v>
      </c>
      <c r="AV35" s="509" t="s">
        <v>8</v>
      </c>
      <c r="AW35" s="509" t="s">
        <v>79</v>
      </c>
      <c r="AX35" s="509" t="s">
        <v>221</v>
      </c>
      <c r="AY35" s="509" t="s">
        <v>221</v>
      </c>
      <c r="AZ35" s="509" t="s">
        <v>8</v>
      </c>
      <c r="BA35" s="509" t="s">
        <v>8</v>
      </c>
      <c r="BB35" s="509" t="s">
        <v>79</v>
      </c>
      <c r="BC35" s="509" t="s">
        <v>221</v>
      </c>
      <c r="BD35" s="509" t="s">
        <v>221</v>
      </c>
      <c r="BE35" s="509" t="s">
        <v>8</v>
      </c>
      <c r="BF35" s="509" t="s">
        <v>8</v>
      </c>
    </row>
    <row r="36" spans="1:59" s="350" customFormat="1" ht="13.5" customHeight="1">
      <c r="A36" s="342"/>
      <c r="B36" s="343"/>
      <c r="C36" s="344"/>
      <c r="D36" s="510"/>
      <c r="E36" s="511"/>
      <c r="F36" s="510"/>
      <c r="G36" s="510" t="s">
        <v>222</v>
      </c>
      <c r="H36" s="510" t="s">
        <v>223</v>
      </c>
      <c r="I36" s="510"/>
      <c r="J36" s="511"/>
      <c r="K36" s="510"/>
      <c r="L36" s="510" t="s">
        <v>222</v>
      </c>
      <c r="M36" s="510" t="s">
        <v>223</v>
      </c>
      <c r="N36" s="510"/>
      <c r="O36" s="511"/>
      <c r="P36" s="510"/>
      <c r="Q36" s="510" t="s">
        <v>222</v>
      </c>
      <c r="R36" s="510" t="s">
        <v>223</v>
      </c>
      <c r="S36" s="510"/>
      <c r="T36" s="511"/>
      <c r="U36" s="510"/>
      <c r="V36" s="510" t="s">
        <v>222</v>
      </c>
      <c r="W36" s="510" t="s">
        <v>223</v>
      </c>
      <c r="X36" s="510"/>
      <c r="Y36" s="511"/>
      <c r="Z36" s="510"/>
      <c r="AA36" s="510" t="s">
        <v>222</v>
      </c>
      <c r="AB36" s="510" t="s">
        <v>223</v>
      </c>
      <c r="AC36" s="510"/>
      <c r="AD36" s="511"/>
      <c r="AE36" s="510"/>
      <c r="AF36" s="510" t="s">
        <v>222</v>
      </c>
      <c r="AG36" s="510" t="s">
        <v>223</v>
      </c>
      <c r="AH36" s="510"/>
      <c r="AI36" s="511"/>
      <c r="AJ36" s="510"/>
      <c r="AK36" s="510" t="s">
        <v>222</v>
      </c>
      <c r="AL36" s="510" t="s">
        <v>223</v>
      </c>
      <c r="AM36" s="510"/>
      <c r="AN36" s="511"/>
      <c r="AO36" s="510"/>
      <c r="AP36" s="510" t="s">
        <v>222</v>
      </c>
      <c r="AQ36" s="510" t="s">
        <v>223</v>
      </c>
      <c r="AR36" s="510"/>
      <c r="AS36" s="511"/>
      <c r="AT36" s="510"/>
      <c r="AU36" s="510" t="s">
        <v>222</v>
      </c>
      <c r="AV36" s="510" t="s">
        <v>223</v>
      </c>
      <c r="AW36" s="510"/>
      <c r="AX36" s="511"/>
      <c r="AY36" s="510"/>
      <c r="AZ36" s="510" t="s">
        <v>222</v>
      </c>
      <c r="BA36" s="510" t="s">
        <v>223</v>
      </c>
      <c r="BB36" s="510"/>
      <c r="BC36" s="511"/>
      <c r="BD36" s="510"/>
      <c r="BE36" s="510" t="s">
        <v>222</v>
      </c>
      <c r="BF36" s="510" t="s">
        <v>223</v>
      </c>
      <c r="BG36" s="336"/>
    </row>
    <row r="37" spans="1:59" s="350" customFormat="1" ht="13.5" customHeight="1" thickBot="1">
      <c r="A37" s="347"/>
      <c r="B37" s="348"/>
      <c r="C37" s="349"/>
      <c r="D37" s="30" t="s">
        <v>51</v>
      </c>
      <c r="E37" s="510" t="s">
        <v>52</v>
      </c>
      <c r="F37" s="30" t="s">
        <v>51</v>
      </c>
      <c r="G37" s="30" t="s">
        <v>51</v>
      </c>
      <c r="H37" s="30" t="s">
        <v>53</v>
      </c>
      <c r="I37" s="30" t="s">
        <v>51</v>
      </c>
      <c r="J37" s="510" t="s">
        <v>52</v>
      </c>
      <c r="K37" s="30" t="s">
        <v>51</v>
      </c>
      <c r="L37" s="30" t="s">
        <v>51</v>
      </c>
      <c r="M37" s="30" t="s">
        <v>53</v>
      </c>
      <c r="N37" s="30" t="s">
        <v>51</v>
      </c>
      <c r="O37" s="510" t="s">
        <v>52</v>
      </c>
      <c r="P37" s="30" t="s">
        <v>51</v>
      </c>
      <c r="Q37" s="30" t="s">
        <v>51</v>
      </c>
      <c r="R37" s="30" t="s">
        <v>53</v>
      </c>
      <c r="S37" s="30" t="s">
        <v>51</v>
      </c>
      <c r="T37" s="510" t="s">
        <v>52</v>
      </c>
      <c r="U37" s="30" t="s">
        <v>51</v>
      </c>
      <c r="V37" s="30" t="s">
        <v>51</v>
      </c>
      <c r="W37" s="30" t="s">
        <v>53</v>
      </c>
      <c r="X37" s="30" t="s">
        <v>51</v>
      </c>
      <c r="Y37" s="510" t="s">
        <v>52</v>
      </c>
      <c r="Z37" s="30" t="s">
        <v>51</v>
      </c>
      <c r="AA37" s="30" t="s">
        <v>51</v>
      </c>
      <c r="AB37" s="30" t="s">
        <v>53</v>
      </c>
      <c r="AC37" s="30" t="s">
        <v>51</v>
      </c>
      <c r="AD37" s="510" t="s">
        <v>52</v>
      </c>
      <c r="AE37" s="30" t="s">
        <v>51</v>
      </c>
      <c r="AF37" s="30" t="s">
        <v>51</v>
      </c>
      <c r="AG37" s="30" t="s">
        <v>53</v>
      </c>
      <c r="AH37" s="30" t="s">
        <v>51</v>
      </c>
      <c r="AI37" s="510" t="s">
        <v>52</v>
      </c>
      <c r="AJ37" s="30" t="s">
        <v>51</v>
      </c>
      <c r="AK37" s="30" t="s">
        <v>51</v>
      </c>
      <c r="AL37" s="30" t="s">
        <v>53</v>
      </c>
      <c r="AM37" s="30" t="s">
        <v>51</v>
      </c>
      <c r="AN37" s="510" t="s">
        <v>52</v>
      </c>
      <c r="AO37" s="30" t="s">
        <v>51</v>
      </c>
      <c r="AP37" s="30" t="s">
        <v>51</v>
      </c>
      <c r="AQ37" s="30" t="s">
        <v>53</v>
      </c>
      <c r="AR37" s="30" t="s">
        <v>51</v>
      </c>
      <c r="AS37" s="510" t="s">
        <v>52</v>
      </c>
      <c r="AT37" s="30" t="s">
        <v>51</v>
      </c>
      <c r="AU37" s="30" t="s">
        <v>51</v>
      </c>
      <c r="AV37" s="30" t="s">
        <v>53</v>
      </c>
      <c r="AW37" s="30" t="s">
        <v>51</v>
      </c>
      <c r="AX37" s="510" t="s">
        <v>52</v>
      </c>
      <c r="AY37" s="30" t="s">
        <v>51</v>
      </c>
      <c r="AZ37" s="30" t="s">
        <v>51</v>
      </c>
      <c r="BA37" s="30" t="s">
        <v>53</v>
      </c>
      <c r="BB37" s="30" t="s">
        <v>51</v>
      </c>
      <c r="BC37" s="510" t="s">
        <v>52</v>
      </c>
      <c r="BD37" s="30" t="s">
        <v>51</v>
      </c>
      <c r="BE37" s="30" t="s">
        <v>51</v>
      </c>
      <c r="BF37" s="30" t="s">
        <v>53</v>
      </c>
      <c r="BG37" s="336"/>
    </row>
    <row r="38" spans="1:59" s="350" customFormat="1" ht="12.75" customHeight="1" thickTop="1">
      <c r="A38" s="354"/>
      <c r="B38" s="87" t="s">
        <v>2</v>
      </c>
      <c r="C38" s="57"/>
      <c r="D38" s="561"/>
      <c r="E38" s="562"/>
      <c r="F38" s="563"/>
      <c r="G38" s="571"/>
      <c r="H38" s="572"/>
      <c r="I38" s="357"/>
      <c r="J38" s="356"/>
      <c r="K38" s="562"/>
      <c r="L38" s="562"/>
      <c r="M38" s="572"/>
      <c r="N38" s="355"/>
      <c r="O38" s="356"/>
      <c r="P38" s="562"/>
      <c r="Q38" s="562"/>
      <c r="R38" s="572"/>
      <c r="S38" s="355"/>
      <c r="T38" s="356"/>
      <c r="U38" s="562"/>
      <c r="V38" s="562"/>
      <c r="W38" s="572"/>
      <c r="X38" s="355"/>
      <c r="Y38" s="356"/>
      <c r="Z38" s="562"/>
      <c r="AA38" s="562"/>
      <c r="AB38" s="572"/>
      <c r="AC38" s="358"/>
      <c r="AD38" s="359"/>
      <c r="AE38" s="573"/>
      <c r="AF38" s="562"/>
      <c r="AG38" s="572"/>
      <c r="AH38" s="358"/>
      <c r="AI38" s="359"/>
      <c r="AJ38" s="573"/>
      <c r="AK38" s="562"/>
      <c r="AL38" s="572"/>
      <c r="AM38" s="358"/>
      <c r="AN38" s="359"/>
      <c r="AO38" s="573"/>
      <c r="AP38" s="562"/>
      <c r="AQ38" s="572"/>
      <c r="AR38" s="512"/>
      <c r="AS38" s="513"/>
      <c r="AT38" s="524"/>
      <c r="AU38" s="525"/>
      <c r="AV38" s="526"/>
      <c r="AW38" s="358"/>
      <c r="AX38" s="359"/>
      <c r="AY38" s="573"/>
      <c r="AZ38" s="562"/>
      <c r="BA38" s="572"/>
      <c r="BB38" s="360"/>
      <c r="BC38" s="359"/>
      <c r="BD38" s="573"/>
      <c r="BE38" s="562"/>
      <c r="BF38" s="572"/>
    </row>
    <row r="39" spans="1:59" s="350" customFormat="1" ht="12.75" customHeight="1">
      <c r="A39" s="22" t="s">
        <v>17</v>
      </c>
      <c r="B39" s="82" t="s">
        <v>28</v>
      </c>
      <c r="C39" s="102" t="s">
        <v>142</v>
      </c>
      <c r="D39" s="418">
        <f>ROUND(('tab.č. 3'!D39/pomocná!C4*1000),0)</f>
        <v>11102</v>
      </c>
      <c r="E39" s="514">
        <f>ROUND(('tab.č. 3'!E39/pomocná!D4*1000),0)</f>
        <v>10751</v>
      </c>
      <c r="F39" s="399">
        <f>ROUND(('tab.č. 3'!F39/pomocná!E4*1000),0)</f>
        <v>11248</v>
      </c>
      <c r="G39" s="799">
        <f>F39/D39*100</f>
        <v>101.31507836425868</v>
      </c>
      <c r="H39" s="630">
        <f>F39/E39*100</f>
        <v>104.62282578364804</v>
      </c>
      <c r="I39" s="567">
        <f>ROUND(('tab.č. 3'!I39/pomocná!C5*1000),0)</f>
        <v>8904</v>
      </c>
      <c r="J39" s="514">
        <f>ROUND(('tab.č. 3'!J39/pomocná!D5*1000),0)</f>
        <v>8527</v>
      </c>
      <c r="K39" s="514">
        <f>ROUND(('tab.č. 3'!K39/pomocná!E5*1000),0)</f>
        <v>9103</v>
      </c>
      <c r="L39" s="800">
        <f>K39/I39*100</f>
        <v>102.23495058400718</v>
      </c>
      <c r="M39" s="630">
        <f>K39/J39*100</f>
        <v>106.75501348657205</v>
      </c>
      <c r="N39" s="418">
        <f>ROUND(('tab.č. 3'!N39/pomocná!C6*1000),0)</f>
        <v>8357</v>
      </c>
      <c r="O39" s="514">
        <f>ROUND(('tab.č. 3'!O39/pomocná!D6*1000),0)</f>
        <v>7756</v>
      </c>
      <c r="P39" s="514">
        <f>ROUND(('tab.č. 3'!P39/pomocná!E6*1000),0)</f>
        <v>8127</v>
      </c>
      <c r="Q39" s="800">
        <f>P39/N39*100</f>
        <v>97.247816201986353</v>
      </c>
      <c r="R39" s="630">
        <f>P39/O39*100</f>
        <v>104.78339350180505</v>
      </c>
      <c r="S39" s="418">
        <f>ROUND(('tab.č. 3'!S39/pomocná!C7*1000),0)</f>
        <v>7907</v>
      </c>
      <c r="T39" s="514">
        <f>ROUND(('tab.č. 3'!T39/pomocná!D7*1000),0)</f>
        <v>7666</v>
      </c>
      <c r="U39" s="514">
        <f>ROUND(('tab.č. 3'!U39/pomocná!E7*1000),0)</f>
        <v>7888</v>
      </c>
      <c r="V39" s="800">
        <f>U39/S39*100</f>
        <v>99.759706589098258</v>
      </c>
      <c r="W39" s="630">
        <f>U39/T39*100</f>
        <v>102.89590399165145</v>
      </c>
      <c r="X39" s="418">
        <f>ROUND(('tab.č. 3'!X39/pomocná!C8*1000),0)</f>
        <v>9618</v>
      </c>
      <c r="Y39" s="514">
        <f>ROUND(('tab.č. 3'!Y39/pomocná!D8*1000),0)</f>
        <v>9795</v>
      </c>
      <c r="Z39" s="514">
        <f>ROUND(('tab.č. 3'!Z39/pomocná!E8*1000),0)</f>
        <v>9674</v>
      </c>
      <c r="AA39" s="800">
        <f>Z39/X39*100</f>
        <v>100.58224163027656</v>
      </c>
      <c r="AB39" s="630">
        <f>Z39/Y39*100</f>
        <v>98.764675855028074</v>
      </c>
      <c r="AC39" s="418">
        <f>ROUND(('tab.č. 3'!AC39/pomocná!C9*1000),0)</f>
        <v>8037</v>
      </c>
      <c r="AD39" s="514">
        <f>ROUND(('tab.č. 3'!AD39/pomocná!D9*1000),0)</f>
        <v>8297</v>
      </c>
      <c r="AE39" s="514">
        <f>ROUND(('tab.č. 3'!AE39/pomocná!E9*1000),0)</f>
        <v>8089</v>
      </c>
      <c r="AF39" s="800">
        <f>AE39/AC39*100</f>
        <v>100.64700758989673</v>
      </c>
      <c r="AG39" s="630">
        <f>AE39/AD39*100</f>
        <v>97.493069784259362</v>
      </c>
      <c r="AH39" s="418">
        <f>ROUND(('tab.č. 3'!AH39/pomocná!C10*1000),0)</f>
        <v>7202</v>
      </c>
      <c r="AI39" s="514">
        <f>ROUND(('tab.č. 3'!AI39/pomocná!D10*1000),0)</f>
        <v>7134</v>
      </c>
      <c r="AJ39" s="514">
        <f>ROUND(('tab.č. 3'!AJ39/pomocná!E10*1000),0)</f>
        <v>7120</v>
      </c>
      <c r="AK39" s="800">
        <f>AJ39/AH39*100</f>
        <v>98.861427381282979</v>
      </c>
      <c r="AL39" s="630">
        <f>AJ39/AI39*100</f>
        <v>99.803756658256233</v>
      </c>
      <c r="AM39" s="418">
        <f>ROUND(('tab.č. 3'!AM39/pomocná!C11*1000),0)</f>
        <v>7584</v>
      </c>
      <c r="AN39" s="514">
        <f>ROUND(('tab.č. 3'!AN39/pomocná!D11*1000),0)</f>
        <v>7137</v>
      </c>
      <c r="AO39" s="514">
        <f>ROUND(('tab.č. 3'!AO39/pomocná!E11*1000),0)</f>
        <v>7507</v>
      </c>
      <c r="AP39" s="800">
        <f>AO39/AM39*100</f>
        <v>98.984704641350206</v>
      </c>
      <c r="AQ39" s="630">
        <f>AO39/AN39*100</f>
        <v>105.18425108589042</v>
      </c>
      <c r="AR39" s="418">
        <f>ROUND(('tab.č. 3'!AR39/pomocná!C12*1000),0)</f>
        <v>6004</v>
      </c>
      <c r="AS39" s="514">
        <f>ROUND(('tab.č. 3'!AS39/pomocná!D12*1000),0)</f>
        <v>6447</v>
      </c>
      <c r="AT39" s="624"/>
      <c r="AU39" s="521"/>
      <c r="AV39" s="496"/>
      <c r="AW39" s="418">
        <f>ROUND(('tab.č. 3'!AW39/pomocná!C13*1000),0)</f>
        <v>8097</v>
      </c>
      <c r="AX39" s="514">
        <f>ROUND(('tab.č. 3'!AX39/pomocná!D13*1000),0)</f>
        <v>7910</v>
      </c>
      <c r="AY39" s="514">
        <f>ROUND(('tab.č. 3'!AY39/pomocná!E13*1000),0)</f>
        <v>8102</v>
      </c>
      <c r="AZ39" s="800">
        <f>AY39/AW39*100</f>
        <v>100.06175126590095</v>
      </c>
      <c r="BA39" s="630">
        <f>AY39/AX39*100</f>
        <v>102.42730720606828</v>
      </c>
      <c r="BB39" s="567">
        <f>ROUND(('tab.č. 3'!BB39/pomocná!C14*1000),0)</f>
        <v>9910</v>
      </c>
      <c r="BC39" s="514">
        <f>ROUND(('tab.č. 3'!BC39/pomocná!D14*1000),0)</f>
        <v>9607</v>
      </c>
      <c r="BD39" s="514">
        <f>ROUND(('tab.č. 3'!BD39/pomocná!E14*1000),0)</f>
        <v>10001</v>
      </c>
      <c r="BE39" s="800">
        <f>BD39/BB39*100</f>
        <v>100.91826437941474</v>
      </c>
      <c r="BF39" s="630">
        <f>BD39/BC39*100</f>
        <v>104.10117622566879</v>
      </c>
      <c r="BG39" s="336"/>
    </row>
    <row r="40" spans="1:59" ht="12.75" customHeight="1">
      <c r="A40" s="22"/>
      <c r="B40" s="379" t="s">
        <v>2</v>
      </c>
      <c r="C40" s="102" t="s">
        <v>142</v>
      </c>
      <c r="D40" s="418"/>
      <c r="E40" s="514"/>
      <c r="F40" s="399"/>
      <c r="G40" s="799"/>
      <c r="H40" s="630"/>
      <c r="I40" s="567"/>
      <c r="J40" s="514"/>
      <c r="K40" s="514"/>
      <c r="L40" s="800"/>
      <c r="M40" s="630"/>
      <c r="N40" s="418"/>
      <c r="O40" s="514"/>
      <c r="P40" s="514"/>
      <c r="Q40" s="800"/>
      <c r="R40" s="630"/>
      <c r="S40" s="418"/>
      <c r="T40" s="514"/>
      <c r="U40" s="514"/>
      <c r="V40" s="800"/>
      <c r="W40" s="630"/>
      <c r="X40" s="418"/>
      <c r="Y40" s="514"/>
      <c r="Z40" s="514"/>
      <c r="AA40" s="800"/>
      <c r="AB40" s="630"/>
      <c r="AC40" s="418"/>
      <c r="AD40" s="514"/>
      <c r="AE40" s="514"/>
      <c r="AF40" s="800"/>
      <c r="AG40" s="630"/>
      <c r="AH40" s="418"/>
      <c r="AI40" s="514"/>
      <c r="AJ40" s="514"/>
      <c r="AK40" s="800"/>
      <c r="AL40" s="630"/>
      <c r="AM40" s="418"/>
      <c r="AN40" s="514"/>
      <c r="AO40" s="514"/>
      <c r="AP40" s="800"/>
      <c r="AQ40" s="630"/>
      <c r="AR40" s="418"/>
      <c r="AS40" s="514"/>
      <c r="AT40" s="624"/>
      <c r="AU40" s="521"/>
      <c r="AV40" s="496"/>
      <c r="AW40" s="418"/>
      <c r="AX40" s="514"/>
      <c r="AY40" s="514"/>
      <c r="AZ40" s="800"/>
      <c r="BA40" s="630"/>
      <c r="BB40" s="567"/>
      <c r="BC40" s="514"/>
      <c r="BD40" s="514"/>
      <c r="BE40" s="800"/>
      <c r="BF40" s="630"/>
    </row>
    <row r="41" spans="1:59" ht="20.25" customHeight="1">
      <c r="A41" s="380" t="s">
        <v>92</v>
      </c>
      <c r="B41" s="381" t="s">
        <v>206</v>
      </c>
      <c r="C41" s="102" t="s">
        <v>142</v>
      </c>
      <c r="D41" s="514">
        <f>ROUND(('tab.č. 3'!D41/pomocná!C4*1000),0)</f>
        <v>3021</v>
      </c>
      <c r="E41" s="514">
        <f>ROUND(('tab.č. 3'!E41/pomocná!D4*1000),0)</f>
        <v>2901</v>
      </c>
      <c r="F41" s="399">
        <f>ROUND(('tab.č. 3'!F41/pomocná!E4*1000),0)</f>
        <v>3014</v>
      </c>
      <c r="G41" s="799">
        <f t="shared" ref="G41:G71" si="15">F41/D41*100</f>
        <v>99.76828864614366</v>
      </c>
      <c r="H41" s="630">
        <f t="shared" ref="H41:H73" si="16">F41/E41*100</f>
        <v>103.89520854877628</v>
      </c>
      <c r="I41" s="567">
        <f>ROUND(('tab.č. 3'!I41/pomocná!C5*1000),0)</f>
        <v>3201</v>
      </c>
      <c r="J41" s="514">
        <f>ROUND(('tab.č. 3'!J41/pomocná!D5*1000),0)</f>
        <v>2473</v>
      </c>
      <c r="K41" s="514">
        <f>ROUND(('tab.č. 3'!K41/pomocná!E5*1000),0)</f>
        <v>3252</v>
      </c>
      <c r="L41" s="800">
        <f t="shared" ref="L41:L51" si="17">K41/I41*100</f>
        <v>101.59325210871603</v>
      </c>
      <c r="M41" s="630">
        <f t="shared" ref="M41:M46" si="18">K41/J41*100</f>
        <v>131.5002021835827</v>
      </c>
      <c r="N41" s="418">
        <f>ROUND(('tab.č. 3'!N41/pomocná!C$6*1000),0)</f>
        <v>3516</v>
      </c>
      <c r="O41" s="514">
        <f>ROUND(('tab.č. 3'!O41/pomocná!D6*1000),0)</f>
        <v>2931</v>
      </c>
      <c r="P41" s="514">
        <f>ROUND(('tab.č. 3'!P41/pomocná!E6*1000),0)</f>
        <v>2396</v>
      </c>
      <c r="Q41" s="800">
        <f t="shared" ref="Q41:Q46" si="19">P41/N41*100</f>
        <v>68.145620022753121</v>
      </c>
      <c r="R41" s="630">
        <f t="shared" ref="R41:R46" si="20">P41/O41*100</f>
        <v>81.746844080518599</v>
      </c>
      <c r="S41" s="418">
        <f>ROUND(('tab.č. 3'!S41/pomocná!C7*1000),0)</f>
        <v>2749</v>
      </c>
      <c r="T41" s="514">
        <f>ROUND(('tab.č. 3'!T41/pomocná!D7*1000),0)</f>
        <v>2450</v>
      </c>
      <c r="U41" s="514">
        <f>ROUND(('tab.č. 3'!U41/pomocná!E7*1000),0)</f>
        <v>2885</v>
      </c>
      <c r="V41" s="800">
        <f t="shared" ref="V41:V51" si="21">U41/S41*100</f>
        <v>104.94725354674428</v>
      </c>
      <c r="W41" s="630">
        <f t="shared" ref="W41:W73" si="22">U41/T41*100</f>
        <v>117.75510204081631</v>
      </c>
      <c r="X41" s="418">
        <f>ROUND(('tab.č. 3'!X41/pomocná!C8*1000),0)</f>
        <v>3611</v>
      </c>
      <c r="Y41" s="514">
        <f>ROUND(('tab.č. 3'!Y41/pomocná!D8*1000),0)</f>
        <v>3885</v>
      </c>
      <c r="Z41" s="514">
        <f>ROUND(('tab.č. 3'!Z41/pomocná!E8*1000),0)</f>
        <v>3663</v>
      </c>
      <c r="AA41" s="800">
        <f t="shared" ref="AA41:AA58" si="23">Z41/X41*100</f>
        <v>101.44004430905566</v>
      </c>
      <c r="AB41" s="630">
        <f t="shared" ref="AB41:AB73" si="24">Z41/Y41*100</f>
        <v>94.285714285714278</v>
      </c>
      <c r="AC41" s="418">
        <f>ROUND(('tab.č. 3'!AC41/pomocná!C$9*1000),0)</f>
        <v>3246</v>
      </c>
      <c r="AD41" s="514">
        <f>ROUND(('tab.č. 3'!AD41/pomocná!D9*1000),0)</f>
        <v>3475</v>
      </c>
      <c r="AE41" s="514">
        <f>ROUND(('tab.č. 3'!AE41/pomocná!E9*1000),0)</f>
        <v>3278</v>
      </c>
      <c r="AF41" s="800">
        <f t="shared" ref="AF41:AF46" si="25">AE41/AC41*100</f>
        <v>100.98582871226125</v>
      </c>
      <c r="AG41" s="630">
        <f t="shared" ref="AG41:AG73" si="26">AE41/AD41*100</f>
        <v>94.330935251798564</v>
      </c>
      <c r="AH41" s="418">
        <f>ROUND(('tab.č. 3'!AH41/pomocná!C10*1000),0)</f>
        <v>2096</v>
      </c>
      <c r="AI41" s="514">
        <f>ROUND(('tab.č. 3'!AI41/pomocná!D10*1000),0)</f>
        <v>2145</v>
      </c>
      <c r="AJ41" s="514">
        <f>ROUND(('tab.č. 3'!AJ41/pomocná!E10*1000),0)</f>
        <v>2183</v>
      </c>
      <c r="AK41" s="800">
        <f t="shared" ref="AK41:AK58" si="27">AJ41/AH41*100</f>
        <v>104.15076335877862</v>
      </c>
      <c r="AL41" s="630">
        <f t="shared" ref="AL41:AL55" si="28">AJ41/AI41*100</f>
        <v>101.77156177156176</v>
      </c>
      <c r="AM41" s="418">
        <f>ROUND(('tab.č. 3'!AM41/pomocná!C$11*1000),0)</f>
        <v>1762</v>
      </c>
      <c r="AN41" s="514">
        <f>ROUND(('tab.č. 3'!AN41/pomocná!D11*1000),0)</f>
        <v>1907</v>
      </c>
      <c r="AO41" s="514">
        <f>ROUND(('tab.č. 3'!AO41/pomocná!E11*1000),0)</f>
        <v>2362</v>
      </c>
      <c r="AP41" s="800">
        <f t="shared" ref="AP41:AP46" si="29">AO41/AM41*100</f>
        <v>134.0522133938706</v>
      </c>
      <c r="AQ41" s="630">
        <f t="shared" ref="AQ41:AQ73" si="30">AO41/AN41*100</f>
        <v>123.85946512847403</v>
      </c>
      <c r="AR41" s="418">
        <f>ROUND(('tab.č. 3'!AR41/pomocná!C12*1000),0)</f>
        <v>1319</v>
      </c>
      <c r="AS41" s="514">
        <f>ROUND(('tab.č. 3'!AS41/pomocná!D12*1000),0)</f>
        <v>1807</v>
      </c>
      <c r="AT41" s="624"/>
      <c r="AU41" s="521"/>
      <c r="AV41" s="496"/>
      <c r="AW41" s="418">
        <f>ROUND(('tab.č. 3'!AW41/pomocná!C13*1000),0)</f>
        <v>2934</v>
      </c>
      <c r="AX41" s="514">
        <f>ROUND(('tab.č. 3'!AX41/pomocná!D13*1000),0)</f>
        <v>2763</v>
      </c>
      <c r="AY41" s="514">
        <f>ROUND(('tab.č. 3'!AY41/pomocná!E13*1000),0)</f>
        <v>2863</v>
      </c>
      <c r="AZ41" s="800">
        <f t="shared" ref="AZ41:AZ51" si="31">AY41/AW41*100</f>
        <v>97.580095432856169</v>
      </c>
      <c r="BA41" s="630">
        <f t="shared" ref="BA41:BA51" si="32">AY41/AX41*100</f>
        <v>103.61925443358669</v>
      </c>
      <c r="BB41" s="567">
        <f>ROUND(('tab.č. 3'!BB41/pomocná!C14*1000),0)</f>
        <v>2986</v>
      </c>
      <c r="BC41" s="514">
        <f>ROUND(('tab.č. 3'!BC41/pomocná!D14*1000),0)</f>
        <v>2846</v>
      </c>
      <c r="BD41" s="514">
        <f>ROUND(('tab.č. 3'!BD41/pomocná!E14*1000),0)</f>
        <v>2954</v>
      </c>
      <c r="BE41" s="800">
        <f t="shared" ref="BE41:BE46" si="33">BD41/BB41*100</f>
        <v>98.928332217012724</v>
      </c>
      <c r="BF41" s="630">
        <f>BD41/BC41*100</f>
        <v>103.79479971890373</v>
      </c>
    </row>
    <row r="42" spans="1:59" ht="12.75" customHeight="1">
      <c r="A42" s="380" t="s">
        <v>94</v>
      </c>
      <c r="B42" s="381" t="s">
        <v>207</v>
      </c>
      <c r="C42" s="102" t="s">
        <v>142</v>
      </c>
      <c r="D42" s="514">
        <f>ROUND(('tab.č. 3'!D42/pomocná!C4*1000),0)</f>
        <v>7048</v>
      </c>
      <c r="E42" s="514">
        <f>ROUND(('tab.č. 3'!E42/pomocná!D4*1000),0)</f>
        <v>6769</v>
      </c>
      <c r="F42" s="399">
        <f>ROUND(('tab.č. 3'!F42/pomocná!E4*1000),0)</f>
        <v>7033</v>
      </c>
      <c r="G42" s="799">
        <f t="shared" si="15"/>
        <v>99.787173666288311</v>
      </c>
      <c r="H42" s="630">
        <f t="shared" si="16"/>
        <v>103.90013295907814</v>
      </c>
      <c r="I42" s="567">
        <f>ROUND(('tab.č. 3'!I42/pomocná!C5*1000),0)</f>
        <v>5133</v>
      </c>
      <c r="J42" s="514">
        <f>ROUND(('tab.č. 3'!J42/pomocná!D5*1000),0)</f>
        <v>5299</v>
      </c>
      <c r="K42" s="514">
        <f>ROUND(('tab.č. 3'!K42/pomocná!E5*1000),0)</f>
        <v>5279</v>
      </c>
      <c r="L42" s="800">
        <f t="shared" si="17"/>
        <v>102.84434054159361</v>
      </c>
      <c r="M42" s="630">
        <f t="shared" si="18"/>
        <v>99.622570296282319</v>
      </c>
      <c r="N42" s="418">
        <f>ROUND(('tab.č. 3'!N42/pomocná!C$6*1000),0)</f>
        <v>4392</v>
      </c>
      <c r="O42" s="514">
        <f>ROUND(('tab.č. 3'!O42/pomocná!D6*1000),0)</f>
        <v>4755</v>
      </c>
      <c r="P42" s="514">
        <f>ROUND(('tab.č. 3'!P42/pomocná!E6*1000),0)</f>
        <v>5266</v>
      </c>
      <c r="Q42" s="800">
        <f t="shared" si="19"/>
        <v>119.89981785063752</v>
      </c>
      <c r="R42" s="630">
        <f t="shared" si="20"/>
        <v>110.74658254468982</v>
      </c>
      <c r="S42" s="418">
        <f>ROUND(('tab.č. 3'!S42/pomocná!C7*1000),0)</f>
        <v>4499</v>
      </c>
      <c r="T42" s="514">
        <f>ROUND(('tab.č. 3'!T42/pomocná!D7*1000),0)</f>
        <v>4453</v>
      </c>
      <c r="U42" s="514">
        <f>ROUND(('tab.č. 3'!U42/pomocná!E7*1000),0)</f>
        <v>4318</v>
      </c>
      <c r="V42" s="800">
        <f t="shared" si="21"/>
        <v>95.976883751944868</v>
      </c>
      <c r="W42" s="630">
        <f t="shared" si="22"/>
        <v>96.968335953289923</v>
      </c>
      <c r="X42" s="418">
        <f>ROUND(('tab.č. 3'!X42/pomocná!C8*1000),0)</f>
        <v>4542</v>
      </c>
      <c r="Y42" s="514">
        <f>ROUND(('tab.č. 3'!Y42/pomocná!D8*1000),0)</f>
        <v>4115</v>
      </c>
      <c r="Z42" s="514">
        <f>ROUND(('tab.č. 3'!Z42/pomocná!E8*1000),0)</f>
        <v>4446</v>
      </c>
      <c r="AA42" s="800">
        <f t="shared" si="23"/>
        <v>97.886393659180982</v>
      </c>
      <c r="AB42" s="630">
        <f t="shared" si="24"/>
        <v>108.04374240583232</v>
      </c>
      <c r="AC42" s="418">
        <f>ROUND(('tab.č. 3'!AC42/pomocná!C$9*1000),0)</f>
        <v>3931</v>
      </c>
      <c r="AD42" s="514">
        <f>ROUND(('tab.č. 3'!AD42/pomocná!D9*1000),0)</f>
        <v>3896</v>
      </c>
      <c r="AE42" s="514">
        <f>ROUND(('tab.č. 3'!AE42/pomocná!E9*1000),0)</f>
        <v>3971</v>
      </c>
      <c r="AF42" s="800">
        <f t="shared" si="25"/>
        <v>101.01755278555076</v>
      </c>
      <c r="AG42" s="630">
        <f t="shared" si="26"/>
        <v>101.92505133470226</v>
      </c>
      <c r="AH42" s="418">
        <f>ROUND(('tab.č. 3'!AH42/pomocná!C10*1000),0)</f>
        <v>4784</v>
      </c>
      <c r="AI42" s="514">
        <f>ROUND(('tab.č. 3'!AI42/pomocná!D10*1000),0)</f>
        <v>4737</v>
      </c>
      <c r="AJ42" s="514">
        <f>ROUND(('tab.č. 3'!AJ42/pomocná!E10*1000),0)</f>
        <v>4615</v>
      </c>
      <c r="AK42" s="800">
        <f t="shared" si="27"/>
        <v>96.467391304347828</v>
      </c>
      <c r="AL42" s="630">
        <f t="shared" si="28"/>
        <v>97.424530293434657</v>
      </c>
      <c r="AM42" s="418">
        <f>ROUND(('tab.č. 3'!AM42/pomocná!C$11*1000),0)</f>
        <v>4654</v>
      </c>
      <c r="AN42" s="514">
        <f>ROUND(('tab.č. 3'!AN42/pomocná!D11*1000),0)</f>
        <v>3935</v>
      </c>
      <c r="AO42" s="514">
        <f>ROUND(('tab.č. 3'!AO42/pomocná!E11*1000),0)</f>
        <v>4491</v>
      </c>
      <c r="AP42" s="800">
        <f t="shared" si="29"/>
        <v>96.497636441770524</v>
      </c>
      <c r="AQ42" s="630">
        <f t="shared" si="30"/>
        <v>114.12960609911053</v>
      </c>
      <c r="AR42" s="418">
        <f>ROUND(('tab.č. 3'!AR42/pomocná!C12*1000),0)</f>
        <v>3595</v>
      </c>
      <c r="AS42" s="514">
        <f>ROUND(('tab.č. 3'!AS42/pomocná!D12*1000),0)</f>
        <v>4120</v>
      </c>
      <c r="AT42" s="624"/>
      <c r="AU42" s="521"/>
      <c r="AV42" s="496"/>
      <c r="AW42" s="418">
        <f>ROUND(('tab.č. 3'!AW42/pomocná!C13*1000),0)</f>
        <v>4451</v>
      </c>
      <c r="AX42" s="514">
        <f>ROUND(('tab.č. 3'!AX42/pomocná!D13*1000),0)</f>
        <v>4432</v>
      </c>
      <c r="AY42" s="514">
        <f>ROUND(('tab.č. 3'!AY42/pomocná!E13*1000),0)</f>
        <v>4577</v>
      </c>
      <c r="AZ42" s="800">
        <f t="shared" si="31"/>
        <v>102.83082453381263</v>
      </c>
      <c r="BA42" s="630">
        <f t="shared" si="32"/>
        <v>103.27166064981949</v>
      </c>
      <c r="BB42" s="567">
        <f>ROUND(('tab.č. 3'!BB42/pomocná!C14*1000),0)</f>
        <v>6018</v>
      </c>
      <c r="BC42" s="514">
        <f>ROUND(('tab.č. 3'!BC42/pomocná!D14*1000),0)</f>
        <v>5828</v>
      </c>
      <c r="BD42" s="514">
        <f>ROUND(('tab.č. 3'!BD42/pomocná!E14*1000),0)</f>
        <v>6060</v>
      </c>
      <c r="BE42" s="800">
        <f t="shared" si="33"/>
        <v>100.69790628115653</v>
      </c>
      <c r="BF42" s="630">
        <f>BD42/BC42*100</f>
        <v>103.98078242964996</v>
      </c>
    </row>
    <row r="43" spans="1:59" ht="12.75" customHeight="1">
      <c r="A43" s="380" t="s">
        <v>96</v>
      </c>
      <c r="B43" s="381" t="s">
        <v>208</v>
      </c>
      <c r="C43" s="102" t="s">
        <v>142</v>
      </c>
      <c r="D43" s="514">
        <f>ROUND(('tab.č. 3'!D43/pomocná!C4*1000),0)</f>
        <v>424</v>
      </c>
      <c r="E43" s="514">
        <f>ROUND(('tab.č. 3'!E43/pomocná!D4*1000),0)</f>
        <v>409</v>
      </c>
      <c r="F43" s="399">
        <f>ROUND(('tab.č. 3'!F43/pomocná!E4*1000),0)</f>
        <v>443</v>
      </c>
      <c r="G43" s="799">
        <f t="shared" si="15"/>
        <v>104.48113207547169</v>
      </c>
      <c r="H43" s="630">
        <f t="shared" si="16"/>
        <v>108.31295843520783</v>
      </c>
      <c r="I43" s="567">
        <f>ROUND(('tab.č. 3'!I43/pomocná!C5*1000),0)</f>
        <v>140</v>
      </c>
      <c r="J43" s="514">
        <f>ROUND(('tab.č. 3'!J43/pomocná!D5*1000),0)</f>
        <v>122</v>
      </c>
      <c r="K43" s="514">
        <f>ROUND(('tab.č. 3'!K43/pomocná!E5*1000),0)</f>
        <v>150</v>
      </c>
      <c r="L43" s="800">
        <f t="shared" si="17"/>
        <v>107.14285714285714</v>
      </c>
      <c r="M43" s="630">
        <f t="shared" si="18"/>
        <v>122.95081967213115</v>
      </c>
      <c r="N43" s="418">
        <f>ROUND(('tab.č. 3'!N43/pomocná!C$6*1000),0)</f>
        <v>2</v>
      </c>
      <c r="O43" s="514">
        <f>ROUND(('tab.č. 3'!O43/pomocná!D6*1000),0)</f>
        <v>4</v>
      </c>
      <c r="P43" s="514">
        <f>ROUND(('tab.č. 3'!P43/pomocná!E6*1000),0)</f>
        <v>0</v>
      </c>
      <c r="Q43" s="800">
        <f t="shared" si="19"/>
        <v>0</v>
      </c>
      <c r="R43" s="630">
        <f t="shared" si="20"/>
        <v>0</v>
      </c>
      <c r="S43" s="418">
        <f>ROUND(('tab.č. 3'!S43/pomocná!C7*1000),0)</f>
        <v>3</v>
      </c>
      <c r="T43" s="514">
        <f>ROUND(('tab.č. 3'!T43/pomocná!D7*1000),0)</f>
        <v>1</v>
      </c>
      <c r="U43" s="514">
        <f>ROUND(('tab.č. 3'!U43/pomocná!E7*1000),0)</f>
        <v>2</v>
      </c>
      <c r="V43" s="800">
        <f t="shared" si="21"/>
        <v>66.666666666666657</v>
      </c>
      <c r="W43" s="630"/>
      <c r="X43" s="418">
        <f>ROUND(('tab.č. 3'!X43/pomocná!C8*1000),0)</f>
        <v>0</v>
      </c>
      <c r="Y43" s="514">
        <f>ROUND(('tab.č. 3'!Y43/pomocná!D8*1000),0)</f>
        <v>0</v>
      </c>
      <c r="Z43" s="514">
        <f>ROUND(('tab.č. 3'!Z43/pomocná!E8*1000),0)</f>
        <v>0</v>
      </c>
      <c r="AA43" s="800"/>
      <c r="AB43" s="630"/>
      <c r="AC43" s="418">
        <f>ROUND(('tab.č. 3'!AC43/pomocná!C$9*1000),0)</f>
        <v>129</v>
      </c>
      <c r="AD43" s="514">
        <f>ROUND(('tab.č. 3'!AD43/pomocná!D9*1000),0)</f>
        <v>138</v>
      </c>
      <c r="AE43" s="514">
        <f>ROUND(('tab.č. 3'!AE43/pomocná!E9*1000),0)</f>
        <v>120</v>
      </c>
      <c r="AF43" s="800">
        <f t="shared" si="25"/>
        <v>93.023255813953483</v>
      </c>
      <c r="AG43" s="630">
        <f t="shared" si="26"/>
        <v>86.956521739130437</v>
      </c>
      <c r="AH43" s="418">
        <f>ROUND(('tab.č. 3'!AH43/pomocná!C10*1000),0)</f>
        <v>4</v>
      </c>
      <c r="AI43" s="514">
        <f>ROUND(('tab.č. 3'!AI43/pomocná!D10*1000),0)</f>
        <v>0</v>
      </c>
      <c r="AJ43" s="514">
        <f>ROUND(('tab.č. 3'!AJ43/pomocná!E10*1000),0)</f>
        <v>3</v>
      </c>
      <c r="AK43" s="800">
        <f t="shared" si="27"/>
        <v>75</v>
      </c>
      <c r="AL43" s="630"/>
      <c r="AM43" s="418">
        <f>ROUND(('tab.č. 3'!AM43/pomocná!C$11*1000),0)</f>
        <v>79</v>
      </c>
      <c r="AN43" s="514">
        <f>ROUND(('tab.č. 3'!AN43/pomocná!D11*1000),0)</f>
        <v>79</v>
      </c>
      <c r="AO43" s="514">
        <f>ROUND(('tab.č. 3'!AO43/pomocná!E11*1000),0)</f>
        <v>85</v>
      </c>
      <c r="AP43" s="800">
        <f t="shared" si="29"/>
        <v>107.59493670886076</v>
      </c>
      <c r="AQ43" s="630">
        <f t="shared" si="30"/>
        <v>107.59493670886076</v>
      </c>
      <c r="AR43" s="418">
        <f>ROUND(('tab.č. 3'!AR43/pomocná!C12*1000),0)</f>
        <v>230</v>
      </c>
      <c r="AS43" s="514">
        <f>ROUND(('tab.č. 3'!AS43/pomocná!D12*1000),0)</f>
        <v>33</v>
      </c>
      <c r="AT43" s="624"/>
      <c r="AU43" s="521"/>
      <c r="AV43" s="496"/>
      <c r="AW43" s="418">
        <f>ROUND(('tab.č. 3'!AW43/pomocná!C13*1000),0)</f>
        <v>67</v>
      </c>
      <c r="AX43" s="514">
        <f>ROUND(('tab.č. 3'!AX43/pomocná!D13*1000),0)</f>
        <v>64</v>
      </c>
      <c r="AY43" s="514">
        <f>ROUND(('tab.č. 3'!AY43/pomocná!E13*1000),0)</f>
        <v>65</v>
      </c>
      <c r="AZ43" s="800">
        <f t="shared" si="31"/>
        <v>97.014925373134332</v>
      </c>
      <c r="BA43" s="630">
        <f t="shared" si="32"/>
        <v>101.5625</v>
      </c>
      <c r="BB43" s="567">
        <f>ROUND(('tab.č. 3'!BB43/pomocná!C14*1000),0)</f>
        <v>282</v>
      </c>
      <c r="BC43" s="514">
        <f>ROUND(('tab.č. 3'!BC43/pomocná!D14*1000),0)</f>
        <v>270</v>
      </c>
      <c r="BD43" s="514">
        <f>ROUND(('tab.č. 3'!BD43/pomocná!E14*1000),0)</f>
        <v>293</v>
      </c>
      <c r="BE43" s="800">
        <f t="shared" si="33"/>
        <v>103.90070921985814</v>
      </c>
      <c r="BF43" s="630">
        <f>BD43/BC43*100</f>
        <v>108.51851851851852</v>
      </c>
    </row>
    <row r="44" spans="1:59" s="350" customFormat="1" ht="12.75" customHeight="1">
      <c r="A44" s="380" t="s">
        <v>98</v>
      </c>
      <c r="B44" s="381" t="s">
        <v>209</v>
      </c>
      <c r="C44" s="102" t="s">
        <v>142</v>
      </c>
      <c r="D44" s="514">
        <f>ROUND(('tab.č. 3'!D44/pomocná!C4*1000),0)</f>
        <v>6</v>
      </c>
      <c r="E44" s="514">
        <f>ROUND(('tab.č. 3'!E44/pomocná!D4*1000),0)</f>
        <v>5</v>
      </c>
      <c r="F44" s="399">
        <f>ROUND(('tab.č. 3'!F44/pomocná!E4*1000),0)</f>
        <v>4</v>
      </c>
      <c r="G44" s="799">
        <f t="shared" si="15"/>
        <v>66.666666666666657</v>
      </c>
      <c r="H44" s="630">
        <f t="shared" si="16"/>
        <v>80</v>
      </c>
      <c r="I44" s="567">
        <f>ROUND(('tab.č. 3'!I44/pomocná!C5*1000),0)</f>
        <v>38</v>
      </c>
      <c r="J44" s="514">
        <f>ROUND(('tab.č. 3'!J44/pomocná!D5*1000),0)</f>
        <v>40</v>
      </c>
      <c r="K44" s="514">
        <f>ROUND(('tab.č. 3'!K44/pomocná!E5*1000),0)</f>
        <v>38</v>
      </c>
      <c r="L44" s="800">
        <f t="shared" si="17"/>
        <v>100</v>
      </c>
      <c r="M44" s="630">
        <f t="shared" si="18"/>
        <v>95</v>
      </c>
      <c r="N44" s="418">
        <f>ROUND(('tab.č. 3'!N44/pomocná!C$6*1000),0)</f>
        <v>35</v>
      </c>
      <c r="O44" s="514">
        <f>ROUND(('tab.č. 3'!O44/pomocná!D6*1000),0)</f>
        <v>32</v>
      </c>
      <c r="P44" s="514">
        <f>ROUND(('tab.č. 3'!P44/pomocná!E6*1000),0)</f>
        <v>30</v>
      </c>
      <c r="Q44" s="800">
        <f t="shared" si="19"/>
        <v>85.714285714285708</v>
      </c>
      <c r="R44" s="630">
        <f t="shared" si="20"/>
        <v>93.75</v>
      </c>
      <c r="S44" s="418">
        <f>ROUND(('tab.č. 3'!S44/pomocná!C7*1000),0)</f>
        <v>11</v>
      </c>
      <c r="T44" s="514">
        <f>ROUND(('tab.č. 3'!T44/pomocná!D7*1000),0)</f>
        <v>11</v>
      </c>
      <c r="U44" s="514">
        <f>ROUND(('tab.č. 3'!U44/pomocná!E7*1000),0)</f>
        <v>11</v>
      </c>
      <c r="V44" s="800">
        <f t="shared" si="21"/>
        <v>100</v>
      </c>
      <c r="W44" s="630">
        <f t="shared" si="22"/>
        <v>100</v>
      </c>
      <c r="X44" s="418">
        <f>ROUND(('tab.č. 3'!X44/pomocná!C8*1000),0)</f>
        <v>784</v>
      </c>
      <c r="Y44" s="514">
        <f>ROUND(('tab.č. 3'!Y44/pomocná!D8*1000),0)</f>
        <v>927</v>
      </c>
      <c r="Z44" s="514">
        <f>ROUND(('tab.č. 3'!Z44/pomocná!E8*1000),0)</f>
        <v>717</v>
      </c>
      <c r="AA44" s="800">
        <f t="shared" si="23"/>
        <v>91.454081632653057</v>
      </c>
      <c r="AB44" s="630">
        <f t="shared" si="24"/>
        <v>77.346278317152112</v>
      </c>
      <c r="AC44" s="418">
        <f>ROUND(('tab.č. 3'!AC44/pomocná!C$9*1000),0)</f>
        <v>26</v>
      </c>
      <c r="AD44" s="514">
        <f>ROUND(('tab.č. 3'!AD44/pomocná!D9*1000),0)</f>
        <v>28</v>
      </c>
      <c r="AE44" s="514">
        <f>ROUND(('tab.č. 3'!AE44/pomocná!E9*1000),0)</f>
        <v>26</v>
      </c>
      <c r="AF44" s="800">
        <f t="shared" si="25"/>
        <v>100</v>
      </c>
      <c r="AG44" s="630">
        <f t="shared" si="26"/>
        <v>92.857142857142861</v>
      </c>
      <c r="AH44" s="418">
        <f>ROUND(('tab.č. 3'!AH44/pomocná!C10*1000),0)</f>
        <v>24</v>
      </c>
      <c r="AI44" s="514">
        <f>ROUND(('tab.č. 3'!AI44/pomocná!D10*1000),0)</f>
        <v>18</v>
      </c>
      <c r="AJ44" s="514">
        <f>ROUND(('tab.č. 3'!AJ44/pomocná!E10*1000),0)</f>
        <v>23</v>
      </c>
      <c r="AK44" s="800">
        <f t="shared" si="27"/>
        <v>95.833333333333343</v>
      </c>
      <c r="AL44" s="630">
        <f t="shared" si="28"/>
        <v>127.77777777777777</v>
      </c>
      <c r="AM44" s="418">
        <f>ROUND(('tab.č. 3'!AM44/pomocná!C$11*1000),0)</f>
        <v>495</v>
      </c>
      <c r="AN44" s="514">
        <f>ROUND(('tab.č. 3'!AN44/pomocná!D11*1000),0)</f>
        <v>529</v>
      </c>
      <c r="AO44" s="514">
        <f>ROUND(('tab.č. 3'!AO44/pomocná!E11*1000),0)</f>
        <v>35</v>
      </c>
      <c r="AP44" s="800">
        <f t="shared" si="29"/>
        <v>7.0707070707070701</v>
      </c>
      <c r="AQ44" s="630">
        <f t="shared" si="30"/>
        <v>6.6162570888468801</v>
      </c>
      <c r="AR44" s="418">
        <f>ROUND(('tab.č. 3'!AR44/pomocná!C12*1000),0)</f>
        <v>832</v>
      </c>
      <c r="AS44" s="514">
        <f>ROUND(('tab.č. 3'!AS44/pomocná!D12*1000),0)</f>
        <v>429</v>
      </c>
      <c r="AT44" s="624"/>
      <c r="AU44" s="521"/>
      <c r="AV44" s="496"/>
      <c r="AW44" s="418">
        <f>ROUND(('tab.č. 3'!AW44/pomocná!C13*1000),0)</f>
        <v>106</v>
      </c>
      <c r="AX44" s="514">
        <f>ROUND(('tab.č. 3'!AX44/pomocná!D13*1000),0)</f>
        <v>113</v>
      </c>
      <c r="AY44" s="514">
        <f>ROUND(('tab.č. 3'!AY44/pomocná!E13*1000),0)</f>
        <v>50</v>
      </c>
      <c r="AZ44" s="800">
        <f t="shared" si="31"/>
        <v>47.169811320754718</v>
      </c>
      <c r="BA44" s="630">
        <f t="shared" si="32"/>
        <v>44.247787610619469</v>
      </c>
      <c r="BB44" s="567">
        <f>ROUND(('tab.č. 3'!BB44/pomocná!C14*1000),0)</f>
        <v>46</v>
      </c>
      <c r="BC44" s="514">
        <f>ROUND(('tab.č. 3'!BC44/pomocná!D14*1000),0)</f>
        <v>48</v>
      </c>
      <c r="BD44" s="514">
        <f>ROUND(('tab.č. 3'!BD44/pomocná!E14*1000),0)</f>
        <v>22</v>
      </c>
      <c r="BE44" s="800">
        <f t="shared" si="33"/>
        <v>47.826086956521742</v>
      </c>
      <c r="BF44" s="630">
        <f>BD44/BC44*100</f>
        <v>45.833333333333329</v>
      </c>
      <c r="BG44" s="336"/>
    </row>
    <row r="45" spans="1:59" ht="20.25" customHeight="1">
      <c r="A45" s="380" t="s">
        <v>100</v>
      </c>
      <c r="B45" s="381" t="s">
        <v>131</v>
      </c>
      <c r="C45" s="102" t="s">
        <v>142</v>
      </c>
      <c r="D45" s="514">
        <f>ROUND(('tab.č. 3'!D45/pomocná!C4*1000),0)</f>
        <v>603</v>
      </c>
      <c r="E45" s="514">
        <f>ROUND(('tab.č. 3'!E45/pomocná!D4*1000),0)</f>
        <v>666</v>
      </c>
      <c r="F45" s="399">
        <f>ROUND(('tab.č. 3'!F45/pomocná!E4*1000),0)</f>
        <v>754</v>
      </c>
      <c r="G45" s="799">
        <f t="shared" si="15"/>
        <v>125.04145936981759</v>
      </c>
      <c r="H45" s="630">
        <f t="shared" si="16"/>
        <v>113.21321321321321</v>
      </c>
      <c r="I45" s="567">
        <f>ROUND(('tab.č. 3'!I45/pomocná!C5*1000),0)</f>
        <v>391</v>
      </c>
      <c r="J45" s="514">
        <f>ROUND(('tab.č. 3'!J45/pomocná!D5*1000),0)</f>
        <v>594</v>
      </c>
      <c r="K45" s="514">
        <f>ROUND(('tab.č. 3'!K45/pomocná!E5*1000),0)</f>
        <v>384</v>
      </c>
      <c r="L45" s="800">
        <f t="shared" si="17"/>
        <v>98.209718670076725</v>
      </c>
      <c r="M45" s="630">
        <f t="shared" si="18"/>
        <v>64.646464646464651</v>
      </c>
      <c r="N45" s="418">
        <f>ROUND(('tab.č. 3'!N45/pomocná!C$6*1000),0)</f>
        <v>412</v>
      </c>
      <c r="O45" s="514">
        <f>ROUND(('tab.č. 3'!O45/pomocná!D6*1000),0)</f>
        <v>34</v>
      </c>
      <c r="P45" s="514">
        <f>ROUND(('tab.č. 3'!P45/pomocná!E6*1000),0)</f>
        <v>434</v>
      </c>
      <c r="Q45" s="800">
        <f t="shared" si="19"/>
        <v>105.33980582524272</v>
      </c>
      <c r="R45" s="630">
        <f t="shared" si="20"/>
        <v>1276.4705882352941</v>
      </c>
      <c r="S45" s="418">
        <f>ROUND(('tab.č. 3'!S45/pomocná!C7*1000),0)</f>
        <v>645</v>
      </c>
      <c r="T45" s="514">
        <f>ROUND(('tab.č. 3'!T45/pomocná!D7*1000),0)</f>
        <v>750</v>
      </c>
      <c r="U45" s="514">
        <f>ROUND(('tab.č. 3'!U45/pomocná!E7*1000),0)</f>
        <v>673</v>
      </c>
      <c r="V45" s="800">
        <f t="shared" si="21"/>
        <v>104.34108527131782</v>
      </c>
      <c r="W45" s="630">
        <f t="shared" si="22"/>
        <v>89.733333333333334</v>
      </c>
      <c r="X45" s="418">
        <f>ROUND(('tab.č. 3'!X45/pomocná!C8*1000),0)</f>
        <v>682</v>
      </c>
      <c r="Y45" s="514">
        <f>ROUND(('tab.č. 3'!Y45/pomocná!D8*1000),0)</f>
        <v>868</v>
      </c>
      <c r="Z45" s="514">
        <f>ROUND(('tab.č. 3'!Z45/pomocná!E8*1000),0)</f>
        <v>848</v>
      </c>
      <c r="AA45" s="800">
        <f t="shared" si="23"/>
        <v>124.34017595307918</v>
      </c>
      <c r="AB45" s="630">
        <f t="shared" si="24"/>
        <v>97.695852534562206</v>
      </c>
      <c r="AC45" s="418">
        <f>ROUND(('tab.č. 3'!AC45/pomocná!C$9*1000),0)</f>
        <v>705</v>
      </c>
      <c r="AD45" s="514">
        <f>ROUND(('tab.č. 3'!AD45/pomocná!D9*1000),0)</f>
        <v>759</v>
      </c>
      <c r="AE45" s="514">
        <f>ROUND(('tab.č. 3'!AE45/pomocná!E9*1000),0)</f>
        <v>694</v>
      </c>
      <c r="AF45" s="800">
        <f t="shared" si="25"/>
        <v>98.439716312056731</v>
      </c>
      <c r="AG45" s="630">
        <f t="shared" si="26"/>
        <v>91.436100131752312</v>
      </c>
      <c r="AH45" s="418">
        <f>ROUND(('tab.č. 3'!AH45/pomocná!C10*1000),0)</f>
        <v>295</v>
      </c>
      <c r="AI45" s="514">
        <f>ROUND(('tab.č. 3'!AI45/pomocná!D10*1000),0)</f>
        <v>235</v>
      </c>
      <c r="AJ45" s="514">
        <f>ROUND(('tab.č. 3'!AJ45/pomocná!E10*1000),0)</f>
        <v>295</v>
      </c>
      <c r="AK45" s="800">
        <f t="shared" si="27"/>
        <v>100</v>
      </c>
      <c r="AL45" s="630">
        <f t="shared" si="28"/>
        <v>125.53191489361701</v>
      </c>
      <c r="AM45" s="418">
        <f>ROUND(('tab.č. 3'!AM45/pomocná!C$11*1000),0)</f>
        <v>594</v>
      </c>
      <c r="AN45" s="514">
        <f>ROUND(('tab.č. 3'!AN45/pomocná!D11*1000),0)</f>
        <v>688</v>
      </c>
      <c r="AO45" s="514">
        <f>ROUND(('tab.č. 3'!AO45/pomocná!E11*1000),0)</f>
        <v>535</v>
      </c>
      <c r="AP45" s="800">
        <f t="shared" si="29"/>
        <v>90.067340067340069</v>
      </c>
      <c r="AQ45" s="630">
        <f t="shared" si="30"/>
        <v>77.761627906976756</v>
      </c>
      <c r="AR45" s="418">
        <f>ROUND(('tab.č. 3'!AR45/pomocná!C12*1000),0)</f>
        <v>28</v>
      </c>
      <c r="AS45" s="514">
        <f>ROUND(('tab.č. 3'!AS45/pomocná!D12*1000),0)</f>
        <v>58</v>
      </c>
      <c r="AT45" s="624"/>
      <c r="AU45" s="521"/>
      <c r="AV45" s="496"/>
      <c r="AW45" s="418">
        <f>ROUND(('tab.č. 3'!AW45/pomocná!C13*1000),0)</f>
        <v>540</v>
      </c>
      <c r="AX45" s="514">
        <f>ROUND(('tab.č. 3'!AX45/pomocná!D13*1000),0)</f>
        <v>538</v>
      </c>
      <c r="AY45" s="514">
        <f>ROUND(('tab.č. 3'!AY45/pomocná!E13*1000),0)</f>
        <v>550</v>
      </c>
      <c r="AZ45" s="800">
        <f t="shared" si="31"/>
        <v>101.85185185185186</v>
      </c>
      <c r="BA45" s="630">
        <f t="shared" si="32"/>
        <v>102.23048327137548</v>
      </c>
      <c r="BB45" s="567">
        <f>ROUND(('tab.č. 3'!BB45/pomocná!C14*1000),0)</f>
        <v>578</v>
      </c>
      <c r="BC45" s="514">
        <f>ROUND(('tab.č. 3'!BC45/pomocná!D14*1000),0)</f>
        <v>614</v>
      </c>
      <c r="BD45" s="514">
        <f>ROUND(('tab.č. 3'!BD45/pomocná!E14*1000),0)</f>
        <v>673</v>
      </c>
      <c r="BE45" s="800">
        <f t="shared" si="33"/>
        <v>116.43598615916954</v>
      </c>
      <c r="BF45" s="630">
        <f>BD45/BC45*100</f>
        <v>109.60912052117264</v>
      </c>
    </row>
    <row r="46" spans="1:59" ht="20.25" customHeight="1">
      <c r="A46" s="22" t="s">
        <v>18</v>
      </c>
      <c r="B46" s="82" t="s">
        <v>210</v>
      </c>
      <c r="C46" s="102" t="s">
        <v>142</v>
      </c>
      <c r="D46" s="514">
        <f>ROUND(('tab.č. 3'!D46/pomocná!C4*1000),0)</f>
        <v>692</v>
      </c>
      <c r="E46" s="514">
        <f>ROUND(('tab.č. 3'!E46/pomocná!D4*1000),0)</f>
        <v>700</v>
      </c>
      <c r="F46" s="399">
        <f>ROUND(('tab.č. 3'!F46/pomocná!E4*1000),0)</f>
        <v>671</v>
      </c>
      <c r="G46" s="799">
        <f t="shared" si="15"/>
        <v>96.965317919075147</v>
      </c>
      <c r="H46" s="630">
        <f t="shared" si="16"/>
        <v>95.857142857142847</v>
      </c>
      <c r="I46" s="567">
        <f>ROUND(('tab.č. 3'!I46/pomocná!C5*1000),0)</f>
        <v>425</v>
      </c>
      <c r="J46" s="514">
        <f>ROUND(('tab.č. 3'!J46/pomocná!D5*1000),0)</f>
        <v>424</v>
      </c>
      <c r="K46" s="514">
        <f>ROUND(('tab.č. 3'!K46/pomocná!E5*1000),0)</f>
        <v>435</v>
      </c>
      <c r="L46" s="800">
        <f t="shared" si="17"/>
        <v>102.35294117647058</v>
      </c>
      <c r="M46" s="630">
        <f t="shared" si="18"/>
        <v>102.59433962264151</v>
      </c>
      <c r="N46" s="418">
        <f>ROUND(('tab.č. 3'!N46/pomocná!C$6*1000),0)</f>
        <v>451</v>
      </c>
      <c r="O46" s="514">
        <f>ROUND(('tab.č. 3'!O46/pomocná!D6*1000),0)</f>
        <v>461</v>
      </c>
      <c r="P46" s="514">
        <f>ROUND(('tab.č. 3'!P46/pomocná!E6*1000),0)</f>
        <v>500</v>
      </c>
      <c r="Q46" s="800">
        <f t="shared" si="19"/>
        <v>110.86474501108647</v>
      </c>
      <c r="R46" s="630">
        <f t="shared" si="20"/>
        <v>108.45986984815619</v>
      </c>
      <c r="S46" s="418">
        <f>ROUND(('tab.č. 3'!S46/pomocná!C7*1000),0)</f>
        <v>379</v>
      </c>
      <c r="T46" s="514">
        <f>ROUND(('tab.č. 3'!T46/pomocná!D7*1000),0)</f>
        <v>375</v>
      </c>
      <c r="U46" s="514">
        <f>ROUND(('tab.č. 3'!U46/pomocná!E7*1000),0)</f>
        <v>383</v>
      </c>
      <c r="V46" s="800">
        <f t="shared" si="21"/>
        <v>101.05540897097625</v>
      </c>
      <c r="W46" s="630">
        <f t="shared" si="22"/>
        <v>102.13333333333334</v>
      </c>
      <c r="X46" s="418">
        <f>ROUND(('tab.č. 3'!X46/pomocná!C8*1000),0)</f>
        <v>406</v>
      </c>
      <c r="Y46" s="514">
        <f>ROUND(('tab.č. 3'!Y46/pomocná!D8*1000),0)</f>
        <v>474</v>
      </c>
      <c r="Z46" s="514">
        <f>ROUND(('tab.č. 3'!Z46/pomocná!E8*1000),0)</f>
        <v>462</v>
      </c>
      <c r="AA46" s="800">
        <f t="shared" si="23"/>
        <v>113.79310344827587</v>
      </c>
      <c r="AB46" s="630">
        <f t="shared" si="24"/>
        <v>97.468354430379748</v>
      </c>
      <c r="AC46" s="418">
        <f>ROUND(('tab.č. 3'!AC46/pomocná!C$9*1000),0)</f>
        <v>381</v>
      </c>
      <c r="AD46" s="514">
        <f>ROUND(('tab.č. 3'!AD46/pomocná!D9*1000),0)</f>
        <v>406</v>
      </c>
      <c r="AE46" s="514">
        <f>ROUND(('tab.č. 3'!AE46/pomocná!E9*1000),0)</f>
        <v>406</v>
      </c>
      <c r="AF46" s="800">
        <f t="shared" si="25"/>
        <v>106.56167979002625</v>
      </c>
      <c r="AG46" s="630">
        <f t="shared" si="26"/>
        <v>100</v>
      </c>
      <c r="AH46" s="418">
        <f>ROUND(('tab.č. 3'!AH46/pomocná!C10*1000),0)</f>
        <v>371</v>
      </c>
      <c r="AI46" s="514">
        <f>ROUND(('tab.č. 3'!AI46/pomocná!D10*1000),0)</f>
        <v>356</v>
      </c>
      <c r="AJ46" s="514">
        <f>ROUND(('tab.č. 3'!AJ46/pomocná!E10*1000),0)</f>
        <v>418</v>
      </c>
      <c r="AK46" s="800">
        <f t="shared" si="27"/>
        <v>112.66846361185985</v>
      </c>
      <c r="AL46" s="630">
        <f t="shared" si="28"/>
        <v>117.41573033707866</v>
      </c>
      <c r="AM46" s="418">
        <f>ROUND(('tab.č. 3'!AM46/pomocná!C$11*1000),0)</f>
        <v>402</v>
      </c>
      <c r="AN46" s="514">
        <f>ROUND(('tab.č. 3'!AN46/pomocná!D11*1000),0)</f>
        <v>417</v>
      </c>
      <c r="AO46" s="514">
        <f>ROUND(('tab.č. 3'!AO46/pomocná!E11*1000),0)</f>
        <v>438</v>
      </c>
      <c r="AP46" s="800">
        <f t="shared" si="29"/>
        <v>108.95522388059702</v>
      </c>
      <c r="AQ46" s="630">
        <f t="shared" si="30"/>
        <v>105.03597122302158</v>
      </c>
      <c r="AR46" s="418">
        <f>ROUND(('tab.č. 3'!AR46/pomocná!C12*1000),0)</f>
        <v>808</v>
      </c>
      <c r="AS46" s="514">
        <f>ROUND(('tab.č. 3'!AS46/pomocná!D12*1000),0)</f>
        <v>499</v>
      </c>
      <c r="AT46" s="624"/>
      <c r="AU46" s="521"/>
      <c r="AV46" s="496"/>
      <c r="AW46" s="418">
        <f>ROUND(('tab.č. 3'!AW46/pomocná!C13*1000),0)</f>
        <v>405</v>
      </c>
      <c r="AX46" s="514">
        <f>ROUND(('tab.č. 3'!AX46/pomocná!D13*1000),0)</f>
        <v>414</v>
      </c>
      <c r="AY46" s="514">
        <f>ROUND(('tab.č. 3'!AY46/pomocná!E13*1000),0)</f>
        <v>431</v>
      </c>
      <c r="AZ46" s="800">
        <f>AY46/AW46*100</f>
        <v>106.41975308641976</v>
      </c>
      <c r="BA46" s="630">
        <f t="shared" si="32"/>
        <v>104.10628019323671</v>
      </c>
      <c r="BB46" s="567">
        <f>ROUND(('tab.č. 3'!BB46/pomocná!C14*1000),0)</f>
        <v>578</v>
      </c>
      <c r="BC46" s="514">
        <f>ROUND(('tab.č. 3'!BC46/pomocná!D14*1000),0)</f>
        <v>585</v>
      </c>
      <c r="BD46" s="514">
        <f>ROUND(('tab.č. 3'!BD46/pomocná!E14*1000),0)</f>
        <v>576</v>
      </c>
      <c r="BE46" s="800">
        <f t="shared" si="33"/>
        <v>99.653979238754317</v>
      </c>
      <c r="BF46" s="630">
        <f t="shared" ref="BF46:BF73" si="34">BD46/BC46*100</f>
        <v>98.461538461538467</v>
      </c>
    </row>
    <row r="47" spans="1:59" s="350" customFormat="1" ht="12.75" customHeight="1">
      <c r="A47" s="22"/>
      <c r="B47" s="379" t="s">
        <v>2</v>
      </c>
      <c r="C47" s="102" t="s">
        <v>142</v>
      </c>
      <c r="D47" s="514"/>
      <c r="E47" s="514"/>
      <c r="F47" s="399"/>
      <c r="G47" s="799"/>
      <c r="H47" s="630"/>
      <c r="I47" s="567"/>
      <c r="J47" s="514"/>
      <c r="K47" s="514"/>
      <c r="L47" s="800"/>
      <c r="M47" s="630"/>
      <c r="N47" s="418"/>
      <c r="O47" s="514"/>
      <c r="P47" s="514"/>
      <c r="Q47" s="800"/>
      <c r="R47" s="630"/>
      <c r="S47" s="418"/>
      <c r="T47" s="514"/>
      <c r="U47" s="514"/>
      <c r="V47" s="800"/>
      <c r="W47" s="630"/>
      <c r="X47" s="418"/>
      <c r="Y47" s="514"/>
      <c r="Z47" s="514"/>
      <c r="AA47" s="800"/>
      <c r="AB47" s="630"/>
      <c r="AC47" s="418"/>
      <c r="AD47" s="514"/>
      <c r="AE47" s="514"/>
      <c r="AF47" s="800"/>
      <c r="AG47" s="630"/>
      <c r="AH47" s="418"/>
      <c r="AI47" s="514"/>
      <c r="AJ47" s="514"/>
      <c r="AK47" s="800"/>
      <c r="AL47" s="630"/>
      <c r="AM47" s="418"/>
      <c r="AN47" s="514"/>
      <c r="AO47" s="514"/>
      <c r="AP47" s="800"/>
      <c r="AQ47" s="630"/>
      <c r="AR47" s="418"/>
      <c r="AS47" s="514"/>
      <c r="AT47" s="624"/>
      <c r="AU47" s="521"/>
      <c r="AV47" s="496"/>
      <c r="AW47" s="418"/>
      <c r="AX47" s="514"/>
      <c r="AY47" s="514"/>
      <c r="AZ47" s="800"/>
      <c r="BA47" s="630"/>
      <c r="BB47" s="567"/>
      <c r="BC47" s="514"/>
      <c r="BD47" s="514"/>
      <c r="BE47" s="800"/>
      <c r="BF47" s="630"/>
      <c r="BG47" s="336"/>
    </row>
    <row r="48" spans="1:59" s="350" customFormat="1" ht="12.75" customHeight="1">
      <c r="A48" s="380" t="s">
        <v>101</v>
      </c>
      <c r="B48" s="381" t="s">
        <v>211</v>
      </c>
      <c r="C48" s="102" t="s">
        <v>142</v>
      </c>
      <c r="D48" s="514">
        <f>ROUND(('tab.č. 3'!D48/pomocná!C4*1000),0)</f>
        <v>531</v>
      </c>
      <c r="E48" s="514">
        <f>ROUND(('tab.č. 3'!E48/pomocná!D4*1000),0)</f>
        <v>533</v>
      </c>
      <c r="F48" s="399">
        <f>ROUND(('tab.č. 3'!F48/pomocná!E4*1000),0)</f>
        <v>512</v>
      </c>
      <c r="G48" s="799">
        <f t="shared" si="15"/>
        <v>96.421845574387945</v>
      </c>
      <c r="H48" s="630">
        <f t="shared" si="16"/>
        <v>96.060037523452152</v>
      </c>
      <c r="I48" s="567">
        <f>ROUND(('tab.č. 3'!I48/pomocná!C5*1000),0)</f>
        <v>282</v>
      </c>
      <c r="J48" s="514">
        <f>ROUND(('tab.č. 3'!J48/pomocná!D5*1000),0)</f>
        <v>280</v>
      </c>
      <c r="K48" s="514">
        <f>ROUND(('tab.č. 3'!K48/pomocná!E5*1000),0)</f>
        <v>288</v>
      </c>
      <c r="L48" s="800">
        <f t="shared" si="17"/>
        <v>102.12765957446808</v>
      </c>
      <c r="M48" s="630">
        <f t="shared" ref="M48:M55" si="35">K48/J48*100</f>
        <v>102.85714285714285</v>
      </c>
      <c r="N48" s="418">
        <f>ROUND(('tab.č. 3'!N48/pomocná!C$6*1000),0)</f>
        <v>283</v>
      </c>
      <c r="O48" s="514">
        <f>ROUND(('tab.č. 3'!O48/pomocná!D6*1000),0)</f>
        <v>281</v>
      </c>
      <c r="P48" s="514">
        <f>ROUND(('tab.č. 3'!P48/pomocná!E6*1000),0)</f>
        <v>305</v>
      </c>
      <c r="Q48" s="800">
        <f t="shared" ref="Q48:Q53" si="36">P48/N48*100</f>
        <v>107.77385159010602</v>
      </c>
      <c r="R48" s="630">
        <f t="shared" ref="R48:R55" si="37">P48/O48*100</f>
        <v>108.54092526690391</v>
      </c>
      <c r="S48" s="418">
        <f>ROUND(('tab.č. 3'!S48/pomocná!C7*1000),0)</f>
        <v>230</v>
      </c>
      <c r="T48" s="514">
        <f>ROUND(('tab.č. 3'!T48/pomocná!D7*1000),0)</f>
        <v>235</v>
      </c>
      <c r="U48" s="514">
        <f>ROUND(('tab.č. 3'!U48/pomocná!E7*1000),0)</f>
        <v>235</v>
      </c>
      <c r="V48" s="800">
        <f t="shared" si="21"/>
        <v>102.17391304347827</v>
      </c>
      <c r="W48" s="630">
        <f t="shared" si="22"/>
        <v>100</v>
      </c>
      <c r="X48" s="418">
        <f>ROUND(('tab.č. 3'!X48/pomocná!C8*1000),0)</f>
        <v>282</v>
      </c>
      <c r="Y48" s="514">
        <f>ROUND(('tab.č. 3'!Y48/pomocná!D8*1000),0)</f>
        <v>334</v>
      </c>
      <c r="Z48" s="514">
        <f>ROUND(('tab.č. 3'!Z48/pomocná!E8*1000),0)</f>
        <v>327</v>
      </c>
      <c r="AA48" s="800">
        <f t="shared" si="23"/>
        <v>115.95744680851064</v>
      </c>
      <c r="AB48" s="630">
        <f t="shared" si="24"/>
        <v>97.904191616766468</v>
      </c>
      <c r="AC48" s="418">
        <f>ROUND(('tab.č. 3'!AC48/pomocná!C$9*1000),0)</f>
        <v>217</v>
      </c>
      <c r="AD48" s="514">
        <f>ROUND(('tab.č. 3'!AD48/pomocná!D9*1000),0)</f>
        <v>236</v>
      </c>
      <c r="AE48" s="514">
        <f>ROUND(('tab.č. 3'!AE48/pomocná!E9*1000),0)</f>
        <v>223</v>
      </c>
      <c r="AF48" s="800">
        <f t="shared" ref="AF48:AF53" si="38">AE48/AC48*100</f>
        <v>102.76497695852535</v>
      </c>
      <c r="AG48" s="630">
        <f t="shared" si="26"/>
        <v>94.491525423728817</v>
      </c>
      <c r="AH48" s="418">
        <f>ROUND(('tab.č. 3'!AH48/pomocná!C10*1000),0)</f>
        <v>241</v>
      </c>
      <c r="AI48" s="514">
        <f>ROUND(('tab.č. 3'!AI48/pomocná!D10*1000),0)</f>
        <v>242</v>
      </c>
      <c r="AJ48" s="514">
        <f>ROUND(('tab.č. 3'!AJ48/pomocná!E10*1000),0)</f>
        <v>265</v>
      </c>
      <c r="AK48" s="800">
        <f t="shared" si="27"/>
        <v>109.9585062240664</v>
      </c>
      <c r="AL48" s="630">
        <f t="shared" si="28"/>
        <v>109.50413223140497</v>
      </c>
      <c r="AM48" s="418">
        <f>ROUND(('tab.č. 3'!AM48/pomocná!C$11*1000),0)</f>
        <v>274</v>
      </c>
      <c r="AN48" s="514">
        <f>ROUND(('tab.č. 3'!AN48/pomocná!D11*1000),0)</f>
        <v>290</v>
      </c>
      <c r="AO48" s="514">
        <f>ROUND(('tab.č. 3'!AO48/pomocná!E11*1000),0)</f>
        <v>306</v>
      </c>
      <c r="AP48" s="800">
        <f t="shared" ref="AP48:AP53" si="39">AO48/AM48*100</f>
        <v>111.67883211678833</v>
      </c>
      <c r="AQ48" s="630">
        <f t="shared" si="30"/>
        <v>105.51724137931035</v>
      </c>
      <c r="AR48" s="418">
        <f>ROUND(('tab.č. 3'!AR48/pomocná!C12*1000),0)</f>
        <v>669</v>
      </c>
      <c r="AS48" s="514">
        <f>ROUND(('tab.č. 3'!AS48/pomocná!D12*1000),0)</f>
        <v>322</v>
      </c>
      <c r="AT48" s="624"/>
      <c r="AU48" s="521"/>
      <c r="AV48" s="496"/>
      <c r="AW48" s="418">
        <f>ROUND(('tab.č. 3'!AW48/pomocná!C13*1000),0)</f>
        <v>255</v>
      </c>
      <c r="AX48" s="514">
        <f>ROUND(('tab.č. 3'!AX48/pomocná!D13*1000),0)</f>
        <v>261</v>
      </c>
      <c r="AY48" s="514">
        <f>ROUND(('tab.č. 3'!AY48/pomocná!E13*1000),0)</f>
        <v>267</v>
      </c>
      <c r="AZ48" s="800">
        <f t="shared" si="31"/>
        <v>104.70588235294119</v>
      </c>
      <c r="BA48" s="630">
        <f t="shared" si="32"/>
        <v>102.29885057471265</v>
      </c>
      <c r="BB48" s="567">
        <f>ROUND(('tab.č. 3'!BB48/pomocná!C14*1000),0)</f>
        <v>421</v>
      </c>
      <c r="BC48" s="514">
        <f>ROUND(('tab.č. 3'!BC48/pomocná!D14*1000),0)</f>
        <v>424</v>
      </c>
      <c r="BD48" s="514">
        <f>ROUND(('tab.č. 3'!BD48/pomocná!E14*1000),0)</f>
        <v>415</v>
      </c>
      <c r="BE48" s="801">
        <f t="shared" ref="BE48:BE58" si="40">BD48/BB48*100</f>
        <v>98.574821852731588</v>
      </c>
      <c r="BF48" s="629">
        <f t="shared" si="34"/>
        <v>97.877358490566039</v>
      </c>
      <c r="BG48" s="336"/>
    </row>
    <row r="49" spans="1:59" s="350" customFormat="1" ht="12.75" customHeight="1">
      <c r="A49" s="380" t="s">
        <v>103</v>
      </c>
      <c r="B49" s="381" t="s">
        <v>212</v>
      </c>
      <c r="C49" s="102" t="s">
        <v>142</v>
      </c>
      <c r="D49" s="514">
        <f>ROUND(('tab.č. 3'!D49/pomocná!C4*1000),0)</f>
        <v>119</v>
      </c>
      <c r="E49" s="514">
        <f>ROUND(('tab.č. 3'!E49/pomocná!D4*1000),0)</f>
        <v>122</v>
      </c>
      <c r="F49" s="399">
        <f>ROUND(('tab.č. 3'!F49/pomocná!E4*1000),0)</f>
        <v>114</v>
      </c>
      <c r="G49" s="799">
        <f t="shared" si="15"/>
        <v>95.798319327731093</v>
      </c>
      <c r="H49" s="630">
        <f t="shared" si="16"/>
        <v>93.442622950819683</v>
      </c>
      <c r="I49" s="567">
        <f>ROUND(('tab.č. 3'!I49/pomocná!C5*1000),0)</f>
        <v>105</v>
      </c>
      <c r="J49" s="514">
        <f>ROUND(('tab.č. 3'!J49/pomocná!D5*1000),0)</f>
        <v>108</v>
      </c>
      <c r="K49" s="514">
        <f>ROUND(('tab.č. 3'!K49/pomocná!E5*1000),0)</f>
        <v>109</v>
      </c>
      <c r="L49" s="800">
        <f t="shared" si="17"/>
        <v>103.80952380952382</v>
      </c>
      <c r="M49" s="630">
        <f t="shared" si="35"/>
        <v>100.92592592592592</v>
      </c>
      <c r="N49" s="418">
        <f>ROUND(('tab.č. 3'!N49/pomocná!C$6*1000),0)</f>
        <v>88</v>
      </c>
      <c r="O49" s="514">
        <f>ROUND(('tab.č. 3'!O49/pomocná!D6*1000),0)</f>
        <v>90</v>
      </c>
      <c r="P49" s="514">
        <f>ROUND(('tab.č. 3'!P49/pomocná!E6*1000),0)</f>
        <v>101</v>
      </c>
      <c r="Q49" s="800">
        <f t="shared" si="36"/>
        <v>114.77272727272727</v>
      </c>
      <c r="R49" s="630">
        <f t="shared" si="37"/>
        <v>112.22222222222223</v>
      </c>
      <c r="S49" s="418">
        <f>ROUND(('tab.č. 3'!S49/pomocná!C7*1000),0)</f>
        <v>102</v>
      </c>
      <c r="T49" s="514">
        <f>ROUND(('tab.č. 3'!T49/pomocná!D7*1000),0)</f>
        <v>96</v>
      </c>
      <c r="U49" s="514">
        <f>ROUND(('tab.č. 3'!U49/pomocná!E7*1000),0)</f>
        <v>103</v>
      </c>
      <c r="V49" s="800">
        <f t="shared" si="21"/>
        <v>100.98039215686273</v>
      </c>
      <c r="W49" s="630">
        <f t="shared" si="22"/>
        <v>107.29166666666667</v>
      </c>
      <c r="X49" s="418">
        <f>ROUND(('tab.č. 3'!X49/pomocná!C8*1000),0)</f>
        <v>90</v>
      </c>
      <c r="Y49" s="514">
        <f>ROUND(('tab.č. 3'!Y49/pomocná!D8*1000),0)</f>
        <v>105</v>
      </c>
      <c r="Z49" s="514">
        <f>ROUND(('tab.č. 3'!Z49/pomocná!E8*1000),0)</f>
        <v>101</v>
      </c>
      <c r="AA49" s="800">
        <f t="shared" si="23"/>
        <v>112.22222222222223</v>
      </c>
      <c r="AB49" s="630">
        <f t="shared" si="24"/>
        <v>96.19047619047619</v>
      </c>
      <c r="AC49" s="418">
        <f>ROUND(('tab.č. 3'!AC49/pomocná!C$9*1000),0)</f>
        <v>54</v>
      </c>
      <c r="AD49" s="514">
        <f>ROUND(('tab.č. 3'!AD49/pomocná!D9*1000),0)</f>
        <v>57</v>
      </c>
      <c r="AE49" s="514">
        <f>ROUND(('tab.č. 3'!AE49/pomocná!E9*1000),0)</f>
        <v>66</v>
      </c>
      <c r="AF49" s="800">
        <f t="shared" si="38"/>
        <v>122.22222222222223</v>
      </c>
      <c r="AG49" s="630">
        <f t="shared" si="26"/>
        <v>115.78947368421053</v>
      </c>
      <c r="AH49" s="418">
        <f>ROUND(('tab.č. 3'!AH49/pomocná!C10*1000),0)</f>
        <v>105</v>
      </c>
      <c r="AI49" s="514">
        <f>ROUND(('tab.č. 3'!AI49/pomocná!D10*1000),0)</f>
        <v>93</v>
      </c>
      <c r="AJ49" s="514">
        <f>ROUND(('tab.č. 3'!AJ49/pomocná!E10*1000),0)</f>
        <v>117</v>
      </c>
      <c r="AK49" s="800">
        <f t="shared" si="27"/>
        <v>111.42857142857143</v>
      </c>
      <c r="AL49" s="630">
        <f t="shared" si="28"/>
        <v>125.80645161290323</v>
      </c>
      <c r="AM49" s="418">
        <f>ROUND(('tab.č. 3'!AM49/pomocná!C$11*1000),0)</f>
        <v>91</v>
      </c>
      <c r="AN49" s="514">
        <f>ROUND(('tab.č. 3'!AN49/pomocná!D11*1000),0)</f>
        <v>95</v>
      </c>
      <c r="AO49" s="514">
        <f>ROUND(('tab.č. 3'!AO49/pomocná!E11*1000),0)</f>
        <v>96</v>
      </c>
      <c r="AP49" s="800">
        <f t="shared" si="39"/>
        <v>105.4945054945055</v>
      </c>
      <c r="AQ49" s="630">
        <f t="shared" si="30"/>
        <v>101.05263157894737</v>
      </c>
      <c r="AR49" s="418">
        <f>ROUND(('tab.č. 3'!AR49/pomocná!C12*1000),0)</f>
        <v>22</v>
      </c>
      <c r="AS49" s="514">
        <f>ROUND(('tab.č. 3'!AS49/pomocná!D12*1000),0)</f>
        <v>44</v>
      </c>
      <c r="AT49" s="624"/>
      <c r="AU49" s="521"/>
      <c r="AV49" s="496"/>
      <c r="AW49" s="418">
        <f>ROUND(('tab.č. 3'!AW49/pomocná!C13*1000),0)</f>
        <v>85</v>
      </c>
      <c r="AX49" s="514">
        <f>ROUND(('tab.č. 3'!AX49/pomocná!D13*1000),0)</f>
        <v>85</v>
      </c>
      <c r="AY49" s="514">
        <f>ROUND(('tab.č. 3'!AY49/pomocná!E13*1000),0)</f>
        <v>94</v>
      </c>
      <c r="AZ49" s="800">
        <f t="shared" si="31"/>
        <v>110.58823529411765</v>
      </c>
      <c r="BA49" s="630">
        <f t="shared" si="32"/>
        <v>110.58823529411765</v>
      </c>
      <c r="BB49" s="567">
        <f>ROUND(('tab.č. 3'!BB49/pomocná!C14*1000),0)</f>
        <v>105</v>
      </c>
      <c r="BC49" s="514">
        <f>ROUND(('tab.č. 3'!BC49/pomocná!D14*1000),0)</f>
        <v>107</v>
      </c>
      <c r="BD49" s="514">
        <f>ROUND(('tab.č. 3'!BD49/pomocná!E14*1000),0)</f>
        <v>106</v>
      </c>
      <c r="BE49" s="801">
        <f t="shared" si="40"/>
        <v>100.95238095238095</v>
      </c>
      <c r="BF49" s="629">
        <f t="shared" si="34"/>
        <v>99.065420560747668</v>
      </c>
      <c r="BG49" s="336"/>
    </row>
    <row r="50" spans="1:59" s="350" customFormat="1" ht="12.75" customHeight="1">
      <c r="A50" s="380" t="s">
        <v>105</v>
      </c>
      <c r="B50" s="381" t="s">
        <v>213</v>
      </c>
      <c r="C50" s="102" t="s">
        <v>142</v>
      </c>
      <c r="D50" s="514">
        <f>ROUND(('tab.č. 3'!D50/pomocná!C4*1000),0)</f>
        <v>33</v>
      </c>
      <c r="E50" s="514">
        <f>ROUND(('tab.č. 3'!E50/pomocná!D4*1000),0)</f>
        <v>36</v>
      </c>
      <c r="F50" s="399">
        <f>ROUND(('tab.č. 3'!F50/pomocná!E4*1000),0)</f>
        <v>31</v>
      </c>
      <c r="G50" s="799">
        <f t="shared" si="15"/>
        <v>93.939393939393938</v>
      </c>
      <c r="H50" s="630">
        <f t="shared" si="16"/>
        <v>86.111111111111114</v>
      </c>
      <c r="I50" s="567">
        <f>ROUND(('tab.č. 3'!I50/pomocná!C5*1000),0)</f>
        <v>9</v>
      </c>
      <c r="J50" s="514">
        <f>ROUND(('tab.č. 3'!J50/pomocná!D5*1000),0)</f>
        <v>7</v>
      </c>
      <c r="K50" s="514">
        <f>ROUND(('tab.č. 3'!K50/pomocná!E5*1000),0)</f>
        <v>9</v>
      </c>
      <c r="L50" s="800">
        <f t="shared" si="17"/>
        <v>100</v>
      </c>
      <c r="M50" s="630">
        <f t="shared" si="35"/>
        <v>128.57142857142858</v>
      </c>
      <c r="N50" s="418">
        <f>ROUND(('tab.č. 3'!N50/pomocná!C$6*1000),0)</f>
        <v>58</v>
      </c>
      <c r="O50" s="514">
        <f>ROUND(('tab.č. 3'!O50/pomocná!D6*1000),0)</f>
        <v>63</v>
      </c>
      <c r="P50" s="514">
        <f>ROUND(('tab.č. 3'!P50/pomocná!E6*1000),0)</f>
        <v>65</v>
      </c>
      <c r="Q50" s="800">
        <f t="shared" si="36"/>
        <v>112.06896551724137</v>
      </c>
      <c r="R50" s="630">
        <f t="shared" si="37"/>
        <v>103.17460317460319</v>
      </c>
      <c r="S50" s="418">
        <f>ROUND(('tab.č. 3'!S50/pomocná!C7*1000),0)</f>
        <v>12</v>
      </c>
      <c r="T50" s="514">
        <f>ROUND(('tab.č. 3'!T50/pomocná!D7*1000),0)</f>
        <v>11</v>
      </c>
      <c r="U50" s="514">
        <f>ROUND(('tab.č. 3'!U50/pomocná!E7*1000),0)</f>
        <v>12</v>
      </c>
      <c r="V50" s="800">
        <f t="shared" si="21"/>
        <v>100</v>
      </c>
      <c r="W50" s="630">
        <f t="shared" si="22"/>
        <v>109.09090909090908</v>
      </c>
      <c r="X50" s="418">
        <f>ROUND(('tab.č. 3'!X50/pomocná!C8*1000),0)</f>
        <v>34</v>
      </c>
      <c r="Y50" s="514">
        <f>ROUND(('tab.č. 3'!Y50/pomocná!D8*1000),0)</f>
        <v>35</v>
      </c>
      <c r="Z50" s="514">
        <f>ROUND(('tab.č. 3'!Z50/pomocná!E8*1000),0)</f>
        <v>6</v>
      </c>
      <c r="AA50" s="800">
        <f t="shared" si="23"/>
        <v>17.647058823529413</v>
      </c>
      <c r="AB50" s="630">
        <f t="shared" si="24"/>
        <v>17.142857142857142</v>
      </c>
      <c r="AC50" s="418">
        <f>ROUND(('tab.č. 3'!AC50/pomocná!C$9*1000),0)</f>
        <v>24</v>
      </c>
      <c r="AD50" s="514">
        <f>ROUND(('tab.č. 3'!AD50/pomocná!D9*1000),0)</f>
        <v>27</v>
      </c>
      <c r="AE50" s="514">
        <f>ROUND(('tab.č. 3'!AE50/pomocná!E9*1000),0)</f>
        <v>24</v>
      </c>
      <c r="AF50" s="800">
        <f t="shared" si="38"/>
        <v>100</v>
      </c>
      <c r="AG50" s="630">
        <f t="shared" si="26"/>
        <v>88.888888888888886</v>
      </c>
      <c r="AH50" s="418">
        <f>ROUND(('tab.č. 3'!AH50/pomocná!C10*1000),0)</f>
        <v>21</v>
      </c>
      <c r="AI50" s="514">
        <f>ROUND(('tab.č. 3'!AI50/pomocná!D10*1000),0)</f>
        <v>15</v>
      </c>
      <c r="AJ50" s="514">
        <f>ROUND(('tab.č. 3'!AJ50/pomocná!E10*1000),0)</f>
        <v>19</v>
      </c>
      <c r="AK50" s="800">
        <f t="shared" si="27"/>
        <v>90.476190476190482</v>
      </c>
      <c r="AL50" s="630">
        <f t="shared" si="28"/>
        <v>126.66666666666666</v>
      </c>
      <c r="AM50" s="418">
        <f>ROUND(('tab.č. 3'!AM50/pomocná!C$11*1000),0)</f>
        <v>21</v>
      </c>
      <c r="AN50" s="514">
        <f>ROUND(('tab.č. 3'!AN50/pomocná!D11*1000),0)</f>
        <v>20</v>
      </c>
      <c r="AO50" s="514">
        <f>ROUND(('tab.č. 3'!AO50/pomocná!E11*1000),0)</f>
        <v>16</v>
      </c>
      <c r="AP50" s="800">
        <f t="shared" si="39"/>
        <v>76.19047619047619</v>
      </c>
      <c r="AQ50" s="630">
        <f t="shared" si="30"/>
        <v>80</v>
      </c>
      <c r="AR50" s="418">
        <f>ROUND(('tab.č. 3'!AR50/pomocná!C12*1000),0)</f>
        <v>82</v>
      </c>
      <c r="AS50" s="514">
        <f>ROUND(('tab.č. 3'!AS50/pomocná!D12*1000),0)</f>
        <v>43</v>
      </c>
      <c r="AT50" s="624"/>
      <c r="AU50" s="521"/>
      <c r="AV50" s="496"/>
      <c r="AW50" s="418">
        <f>ROUND(('tab.č. 3'!AW50/pomocná!C13*1000),0)</f>
        <v>26</v>
      </c>
      <c r="AX50" s="514">
        <f>ROUND(('tab.č. 3'!AX50/pomocná!D13*1000),0)</f>
        <v>27</v>
      </c>
      <c r="AY50" s="514">
        <f>ROUND(('tab.č. 3'!AY50/pomocná!E13*1000),0)</f>
        <v>25</v>
      </c>
      <c r="AZ50" s="800">
        <f t="shared" si="31"/>
        <v>96.15384615384616</v>
      </c>
      <c r="BA50" s="630">
        <f t="shared" si="32"/>
        <v>92.592592592592595</v>
      </c>
      <c r="BB50" s="567">
        <f>ROUND(('tab.č. 3'!BB50/pomocná!C14*1000),0)</f>
        <v>30</v>
      </c>
      <c r="BC50" s="514">
        <f>ROUND(('tab.č. 3'!BC50/pomocná!D14*1000),0)</f>
        <v>32</v>
      </c>
      <c r="BD50" s="514">
        <f>ROUND(('tab.č. 3'!BD50/pomocná!E14*1000),0)</f>
        <v>29</v>
      </c>
      <c r="BE50" s="801">
        <f t="shared" si="40"/>
        <v>96.666666666666671</v>
      </c>
      <c r="BF50" s="629">
        <f t="shared" si="34"/>
        <v>90.625</v>
      </c>
      <c r="BG50" s="336"/>
    </row>
    <row r="51" spans="1:59" s="350" customFormat="1" ht="12.75" customHeight="1">
      <c r="A51" s="380" t="s">
        <v>107</v>
      </c>
      <c r="B51" s="381" t="s">
        <v>108</v>
      </c>
      <c r="C51" s="102" t="s">
        <v>142</v>
      </c>
      <c r="D51" s="514">
        <f>ROUND(('tab.č. 3'!D51/pomocná!C4*1000),0)</f>
        <v>8</v>
      </c>
      <c r="E51" s="514">
        <f>ROUND(('tab.č. 3'!E51/pomocná!D4*1000),0)</f>
        <v>9</v>
      </c>
      <c r="F51" s="399">
        <f>ROUND(('tab.č. 3'!F51/pomocná!E4*1000),0)</f>
        <v>14</v>
      </c>
      <c r="G51" s="799">
        <f t="shared" si="15"/>
        <v>175</v>
      </c>
      <c r="H51" s="630">
        <f t="shared" si="16"/>
        <v>155.55555555555557</v>
      </c>
      <c r="I51" s="567">
        <f>ROUND(('tab.č. 3'!I51/pomocná!C5*1000),0)</f>
        <v>29</v>
      </c>
      <c r="J51" s="514">
        <f>ROUND(('tab.č. 3'!J51/pomocná!D5*1000),0)</f>
        <v>29</v>
      </c>
      <c r="K51" s="514">
        <f>ROUND(('tab.č. 3'!K51/pomocná!E5*1000),0)</f>
        <v>30</v>
      </c>
      <c r="L51" s="800">
        <f t="shared" si="17"/>
        <v>103.44827586206897</v>
      </c>
      <c r="M51" s="630">
        <f t="shared" si="35"/>
        <v>103.44827586206897</v>
      </c>
      <c r="N51" s="418">
        <f>ROUND(('tab.č. 3'!N51/pomocná!C$6*1000),0)</f>
        <v>22</v>
      </c>
      <c r="O51" s="514">
        <f>ROUND(('tab.č. 3'!O51/pomocná!D6*1000),0)</f>
        <v>27</v>
      </c>
      <c r="P51" s="514">
        <f>ROUND(('tab.č. 3'!P51/pomocná!E6*1000),0)</f>
        <v>29</v>
      </c>
      <c r="Q51" s="800">
        <f t="shared" si="36"/>
        <v>131.81818181818181</v>
      </c>
      <c r="R51" s="630">
        <f t="shared" si="37"/>
        <v>107.40740740740742</v>
      </c>
      <c r="S51" s="418">
        <f>ROUND(('tab.č. 3'!S51/pomocná!C7*1000),0)</f>
        <v>34</v>
      </c>
      <c r="T51" s="514">
        <f>ROUND(('tab.č. 3'!T51/pomocná!D7*1000),0)</f>
        <v>32</v>
      </c>
      <c r="U51" s="514">
        <f>ROUND(('tab.č. 3'!U51/pomocná!E7*1000),0)</f>
        <v>33</v>
      </c>
      <c r="V51" s="800">
        <f t="shared" si="21"/>
        <v>97.058823529411768</v>
      </c>
      <c r="W51" s="630">
        <f t="shared" si="22"/>
        <v>103.125</v>
      </c>
      <c r="X51" s="418">
        <f>ROUND(('tab.č. 3'!X51/pomocná!C8*1000),0)</f>
        <v>0</v>
      </c>
      <c r="Y51" s="514">
        <f>ROUND(('tab.č. 3'!Y51/pomocná!D8*1000),0)</f>
        <v>0</v>
      </c>
      <c r="Z51" s="514">
        <f>ROUND(('tab.č. 3'!Z51/pomocná!E8*1000),0)</f>
        <v>28</v>
      </c>
      <c r="AA51" s="800"/>
      <c r="AB51" s="630"/>
      <c r="AC51" s="418">
        <f>ROUND(('tab.č. 3'!AC51/pomocná!C$9*1000),0)</f>
        <v>86</v>
      </c>
      <c r="AD51" s="514">
        <f>ROUND(('tab.č. 3'!AD51/pomocná!D9*1000),0)</f>
        <v>87</v>
      </c>
      <c r="AE51" s="514">
        <f>ROUND(('tab.č. 3'!AE51/pomocná!E9*1000),0)</f>
        <v>93</v>
      </c>
      <c r="AF51" s="800">
        <f t="shared" si="38"/>
        <v>108.13953488372093</v>
      </c>
      <c r="AG51" s="630">
        <f t="shared" si="26"/>
        <v>106.89655172413792</v>
      </c>
      <c r="AH51" s="418">
        <f>ROUND(('tab.č. 3'!AH51/pomocná!C10*1000),0)</f>
        <v>4</v>
      </c>
      <c r="AI51" s="514">
        <f>ROUND(('tab.č. 3'!AI51/pomocná!D10*1000),0)</f>
        <v>7</v>
      </c>
      <c r="AJ51" s="514">
        <f>ROUND(('tab.č. 3'!AJ51/pomocná!E10*1000),0)</f>
        <v>17</v>
      </c>
      <c r="AK51" s="800">
        <f t="shared" si="27"/>
        <v>425</v>
      </c>
      <c r="AL51" s="630">
        <f t="shared" si="28"/>
        <v>242.85714285714283</v>
      </c>
      <c r="AM51" s="418">
        <f>ROUND(('tab.č. 3'!AM51/pomocná!C$11*1000),0)</f>
        <v>16</v>
      </c>
      <c r="AN51" s="514">
        <f>ROUND(('tab.č. 3'!AN51/pomocná!D11*1000),0)</f>
        <v>13</v>
      </c>
      <c r="AO51" s="514">
        <f>ROUND(('tab.č. 3'!AO51/pomocná!E11*1000),0)</f>
        <v>20</v>
      </c>
      <c r="AP51" s="800">
        <f t="shared" si="39"/>
        <v>125</v>
      </c>
      <c r="AQ51" s="630">
        <f t="shared" si="30"/>
        <v>153.84615384615387</v>
      </c>
      <c r="AR51" s="418">
        <f>ROUND(('tab.č. 3'!AR51/pomocná!C12*1000),0)</f>
        <v>35</v>
      </c>
      <c r="AS51" s="514">
        <f>ROUND(('tab.č. 3'!AS51/pomocná!D12*1000),0)</f>
        <v>89</v>
      </c>
      <c r="AT51" s="624"/>
      <c r="AU51" s="521"/>
      <c r="AV51" s="496"/>
      <c r="AW51" s="418">
        <f>ROUND(('tab.č. 3'!AW51/pomocná!C13*1000),0)</f>
        <v>40</v>
      </c>
      <c r="AX51" s="514">
        <f>ROUND(('tab.č. 3'!AX51/pomocná!D13*1000),0)</f>
        <v>41</v>
      </c>
      <c r="AY51" s="514">
        <f>ROUND(('tab.č. 3'!AY51/pomocná!E13*1000),0)</f>
        <v>45</v>
      </c>
      <c r="AZ51" s="800">
        <f t="shared" si="31"/>
        <v>112.5</v>
      </c>
      <c r="BA51" s="630">
        <f t="shared" si="32"/>
        <v>109.75609756097562</v>
      </c>
      <c r="BB51" s="567">
        <f>ROUND(('tab.č. 3'!BB51/pomocná!C14*1000),0)</f>
        <v>21</v>
      </c>
      <c r="BC51" s="514">
        <f>ROUND(('tab.č. 3'!BC51/pomocná!D14*1000),0)</f>
        <v>22</v>
      </c>
      <c r="BD51" s="514">
        <f>ROUND(('tab.č. 3'!BD51/pomocná!E14*1000),0)</f>
        <v>27</v>
      </c>
      <c r="BE51" s="801">
        <f t="shared" si="40"/>
        <v>128.57142857142858</v>
      </c>
      <c r="BF51" s="629">
        <f t="shared" si="34"/>
        <v>122.72727272727273</v>
      </c>
      <c r="BG51" s="336"/>
    </row>
    <row r="52" spans="1:59" s="350" customFormat="1" ht="20.25" customHeight="1">
      <c r="A52" s="22" t="s">
        <v>19</v>
      </c>
      <c r="B52" s="82" t="s">
        <v>214</v>
      </c>
      <c r="C52" s="102" t="s">
        <v>142</v>
      </c>
      <c r="D52" s="514">
        <f>ROUND(('tab.č. 3'!D52/pomocná!C4*1000),0)</f>
        <v>249</v>
      </c>
      <c r="E52" s="514">
        <f>ROUND(('tab.č. 3'!E52/pomocná!D4*1000),0)</f>
        <v>243</v>
      </c>
      <c r="F52" s="399">
        <f>ROUND(('tab.č. 3'!F52/pomocná!E4*1000),0)</f>
        <v>259</v>
      </c>
      <c r="G52" s="799">
        <f t="shared" si="15"/>
        <v>104.01606425702812</v>
      </c>
      <c r="H52" s="630">
        <f t="shared" si="16"/>
        <v>106.58436213991769</v>
      </c>
      <c r="I52" s="567">
        <f>ROUND(('tab.č. 3'!I52/pomocná!C5*1000),0)</f>
        <v>252</v>
      </c>
      <c r="J52" s="514">
        <f>ROUND(('tab.č. 3'!J52/pomocná!D5*1000),0)</f>
        <v>251</v>
      </c>
      <c r="K52" s="514">
        <f>ROUND(('tab.č. 3'!K52/pomocná!E5*1000),0)</f>
        <v>272</v>
      </c>
      <c r="L52" s="800">
        <f>K52/I52*100</f>
        <v>107.93650793650794</v>
      </c>
      <c r="M52" s="630">
        <f t="shared" si="35"/>
        <v>108.36653386454182</v>
      </c>
      <c r="N52" s="418">
        <f>ROUND(('tab.č. 3'!N52/pomocná!C$6*1000),0)</f>
        <v>177</v>
      </c>
      <c r="O52" s="514">
        <f>ROUND(('tab.č. 3'!O52/pomocná!D6*1000),0)</f>
        <v>182</v>
      </c>
      <c r="P52" s="514">
        <f>ROUND(('tab.č. 3'!P52/pomocná!E6*1000),0)</f>
        <v>215</v>
      </c>
      <c r="Q52" s="800">
        <f t="shared" si="36"/>
        <v>121.46892655367232</v>
      </c>
      <c r="R52" s="630">
        <f t="shared" si="37"/>
        <v>118.13186813186813</v>
      </c>
      <c r="S52" s="418">
        <f>ROUND(('tab.č. 3'!S52/pomocná!C7*1000),0)</f>
        <v>210</v>
      </c>
      <c r="T52" s="514">
        <f>ROUND(('tab.č. 3'!T52/pomocná!D7*1000),0)</f>
        <v>208</v>
      </c>
      <c r="U52" s="514">
        <f>ROUND(('tab.č. 3'!U52/pomocná!E7*1000),0)</f>
        <v>195</v>
      </c>
      <c r="V52" s="800">
        <f>U52/S52*100</f>
        <v>92.857142857142861</v>
      </c>
      <c r="W52" s="630">
        <f t="shared" si="22"/>
        <v>93.75</v>
      </c>
      <c r="X52" s="418">
        <f>ROUND(('tab.č. 3'!X52/pomocná!C8*1000),0)</f>
        <v>358</v>
      </c>
      <c r="Y52" s="514">
        <f>ROUND(('tab.č. 3'!Y52/pomocná!D8*1000),0)</f>
        <v>423</v>
      </c>
      <c r="Z52" s="514">
        <f>ROUND(('tab.č. 3'!Z52/pomocná!E8*1000),0)</f>
        <v>386</v>
      </c>
      <c r="AA52" s="800">
        <f t="shared" si="23"/>
        <v>107.82122905027933</v>
      </c>
      <c r="AB52" s="630">
        <f t="shared" si="24"/>
        <v>91.252955082742318</v>
      </c>
      <c r="AC52" s="418">
        <f>ROUND(('tab.č. 3'!AC52/pomocná!C$9*1000),0)</f>
        <v>83</v>
      </c>
      <c r="AD52" s="514">
        <f>ROUND(('tab.č. 3'!AD52/pomocná!D9*1000),0)</f>
        <v>78</v>
      </c>
      <c r="AE52" s="514">
        <f>ROUND(('tab.č. 3'!AE52/pomocná!E9*1000),0)</f>
        <v>91</v>
      </c>
      <c r="AF52" s="800">
        <f t="shared" si="38"/>
        <v>109.63855421686748</v>
      </c>
      <c r="AG52" s="630">
        <f t="shared" si="26"/>
        <v>116.66666666666667</v>
      </c>
      <c r="AH52" s="418">
        <f>ROUND(('tab.č. 3'!AH52/pomocná!C10*1000),0)</f>
        <v>148</v>
      </c>
      <c r="AI52" s="514">
        <f>ROUND(('tab.č. 3'!AI52/pomocná!D10*1000),0)</f>
        <v>150</v>
      </c>
      <c r="AJ52" s="514">
        <f>ROUND(('tab.č. 3'!AJ52/pomocná!E10*1000),0)</f>
        <v>153</v>
      </c>
      <c r="AK52" s="800">
        <f t="shared" si="27"/>
        <v>103.37837837837837</v>
      </c>
      <c r="AL52" s="630">
        <f t="shared" si="28"/>
        <v>102</v>
      </c>
      <c r="AM52" s="418">
        <f>ROUND(('tab.č. 3'!AM52/pomocná!C11*1000),0)</f>
        <v>57</v>
      </c>
      <c r="AN52" s="514">
        <f>ROUND(('tab.č. 3'!AN52/pomocná!D11*1000),0)</f>
        <v>60</v>
      </c>
      <c r="AO52" s="514">
        <f>ROUND(('tab.č. 3'!AO52/pomocná!E11*1000),0)</f>
        <v>99</v>
      </c>
      <c r="AP52" s="800">
        <f t="shared" si="39"/>
        <v>173.68421052631581</v>
      </c>
      <c r="AQ52" s="630">
        <f t="shared" si="30"/>
        <v>165</v>
      </c>
      <c r="AR52" s="418">
        <f>ROUND(('tab.č. 3'!AR52/pomocná!C12*1000),0)</f>
        <v>241</v>
      </c>
      <c r="AS52" s="514">
        <f>ROUND(('tab.č. 3'!AS52/pomocná!D12*1000),0)</f>
        <v>125</v>
      </c>
      <c r="AT52" s="624"/>
      <c r="AU52" s="521"/>
      <c r="AV52" s="496"/>
      <c r="AW52" s="418">
        <f>ROUND(('tab.č. 3'!AW52/pomocná!C13*1000),0)</f>
        <v>159</v>
      </c>
      <c r="AX52" s="514">
        <f>ROUND(('tab.č. 3'!AX52/pomocná!D13*1000),0)</f>
        <v>159</v>
      </c>
      <c r="AY52" s="514">
        <f>ROUND(('tab.č. 3'!AY52/pomocná!E13*1000),0)</f>
        <v>173</v>
      </c>
      <c r="AZ52" s="800">
        <f>AY52/AW52*100</f>
        <v>108.80503144654088</v>
      </c>
      <c r="BA52" s="630">
        <f t="shared" ref="BA52:BA73" si="41">AY52/AX52*100</f>
        <v>108.80503144654088</v>
      </c>
      <c r="BB52" s="567">
        <f>ROUND(('tab.č. 3'!BB52/pomocná!C14*1000),0)</f>
        <v>214</v>
      </c>
      <c r="BC52" s="514">
        <f>ROUND(('tab.č. 3'!BC52/pomocná!D14*1000),0)</f>
        <v>209</v>
      </c>
      <c r="BD52" s="514">
        <f>ROUND(('tab.č. 3'!BD52/pomocná!E14*1000),0)</f>
        <v>225</v>
      </c>
      <c r="BE52" s="801">
        <f t="shared" si="40"/>
        <v>105.14018691588785</v>
      </c>
      <c r="BF52" s="629">
        <f t="shared" si="34"/>
        <v>107.65550239234449</v>
      </c>
      <c r="BG52" s="336"/>
    </row>
    <row r="53" spans="1:59" ht="12.75" customHeight="1">
      <c r="A53" s="22" t="s">
        <v>20</v>
      </c>
      <c r="B53" s="82" t="s">
        <v>215</v>
      </c>
      <c r="C53" s="102" t="s">
        <v>142</v>
      </c>
      <c r="D53" s="514">
        <f>ROUND(('tab.č. 3'!D53/pomocná!C4*1000),0)</f>
        <v>61</v>
      </c>
      <c r="E53" s="514">
        <f>ROUND(('tab.č. 3'!E53/pomocná!D4*1000),0)</f>
        <v>60</v>
      </c>
      <c r="F53" s="399">
        <f>ROUND(('tab.č. 3'!F53/pomocná!E4*1000),0)</f>
        <v>64</v>
      </c>
      <c r="G53" s="799">
        <f t="shared" si="15"/>
        <v>104.91803278688525</v>
      </c>
      <c r="H53" s="630">
        <f t="shared" si="16"/>
        <v>106.66666666666667</v>
      </c>
      <c r="I53" s="567">
        <f>ROUND(('tab.č. 3'!I53/pomocná!C5*1000),0)</f>
        <v>43</v>
      </c>
      <c r="J53" s="514">
        <f>ROUND(('tab.č. 3'!J53/pomocná!D5*1000),0)</f>
        <v>41</v>
      </c>
      <c r="K53" s="514">
        <f>ROUND(('tab.č. 3'!K53/pomocná!E5*1000),0)</f>
        <v>45</v>
      </c>
      <c r="L53" s="800">
        <f>K53/I53*100</f>
        <v>104.65116279069768</v>
      </c>
      <c r="M53" s="630">
        <f t="shared" si="35"/>
        <v>109.75609756097562</v>
      </c>
      <c r="N53" s="418">
        <f>ROUND(('tab.č. 3'!N53/pomocná!C$6*1000),0)</f>
        <v>52</v>
      </c>
      <c r="O53" s="514">
        <f>ROUND(('tab.č. 3'!O53/pomocná!D6*1000),0)</f>
        <v>59</v>
      </c>
      <c r="P53" s="514">
        <f>ROUND(('tab.č. 3'!P53/pomocná!E6*1000),0)</f>
        <v>72</v>
      </c>
      <c r="Q53" s="800">
        <f t="shared" si="36"/>
        <v>138.46153846153845</v>
      </c>
      <c r="R53" s="630">
        <f t="shared" si="37"/>
        <v>122.03389830508475</v>
      </c>
      <c r="S53" s="418">
        <f>ROUND(('tab.č. 3'!S53/pomocná!C7*1000),0)</f>
        <v>49</v>
      </c>
      <c r="T53" s="514">
        <f>ROUND(('tab.č. 3'!T53/pomocná!D7*1000),0)</f>
        <v>48</v>
      </c>
      <c r="U53" s="514">
        <f>ROUND(('tab.č. 3'!U53/pomocná!E7*1000),0)</f>
        <v>73</v>
      </c>
      <c r="V53" s="800">
        <f>U53/S53*100</f>
        <v>148.9795918367347</v>
      </c>
      <c r="W53" s="630">
        <f t="shared" si="22"/>
        <v>152.08333333333331</v>
      </c>
      <c r="X53" s="418">
        <f>ROUND(('tab.č. 3'!X53/pomocná!C8*1000),0)</f>
        <v>80</v>
      </c>
      <c r="Y53" s="514">
        <f>ROUND(('tab.č. 3'!Y53/pomocná!D8*1000),0)</f>
        <v>97</v>
      </c>
      <c r="Z53" s="514">
        <f>ROUND(('tab.č. 3'!Z53/pomocná!E8*1000),0)</f>
        <v>113</v>
      </c>
      <c r="AA53" s="800">
        <f t="shared" si="23"/>
        <v>141.25</v>
      </c>
      <c r="AB53" s="630">
        <f t="shared" si="24"/>
        <v>116.49484536082475</v>
      </c>
      <c r="AC53" s="418">
        <f>ROUND(('tab.č. 3'!AC53/pomocná!C9*1000),0)</f>
        <v>14</v>
      </c>
      <c r="AD53" s="514">
        <f>ROUND(('tab.č. 3'!AD53/pomocná!D9*1000),0)</f>
        <v>17</v>
      </c>
      <c r="AE53" s="514">
        <f>ROUND(('tab.č. 3'!AE53/pomocná!E9*1000),0)</f>
        <v>18</v>
      </c>
      <c r="AF53" s="800">
        <f t="shared" si="38"/>
        <v>128.57142857142858</v>
      </c>
      <c r="AG53" s="630">
        <f t="shared" si="26"/>
        <v>105.88235294117648</v>
      </c>
      <c r="AH53" s="418">
        <f>ROUND(('tab.č. 3'!AH53/pomocná!C10*1000),0)</f>
        <v>33</v>
      </c>
      <c r="AI53" s="514">
        <f>ROUND(('tab.č. 3'!AI53/pomocná!D10*1000),0)</f>
        <v>28</v>
      </c>
      <c r="AJ53" s="514">
        <f>ROUND(('tab.č. 3'!AJ53/pomocná!E10*1000),0)</f>
        <v>52</v>
      </c>
      <c r="AK53" s="800">
        <f t="shared" si="27"/>
        <v>157.57575757575756</v>
      </c>
      <c r="AL53" s="630">
        <f t="shared" si="28"/>
        <v>185.71428571428572</v>
      </c>
      <c r="AM53" s="418">
        <f>ROUND(('tab.č. 3'!AM53/pomocná!C11*1000),0)</f>
        <v>19</v>
      </c>
      <c r="AN53" s="514">
        <f>ROUND(('tab.č. 3'!AN53/pomocná!D11*1000),0)</f>
        <v>19</v>
      </c>
      <c r="AO53" s="514">
        <f>ROUND(('tab.č. 3'!AO53/pomocná!E11*1000),0)</f>
        <v>24</v>
      </c>
      <c r="AP53" s="800">
        <f t="shared" si="39"/>
        <v>126.31578947368421</v>
      </c>
      <c r="AQ53" s="630">
        <f t="shared" si="30"/>
        <v>126.31578947368421</v>
      </c>
      <c r="AR53" s="418">
        <f>ROUND(('tab.č. 3'!AR53/pomocná!C12*1000),0)</f>
        <v>46</v>
      </c>
      <c r="AS53" s="514">
        <f>ROUND(('tab.č. 3'!AS53/pomocná!D12*1000),0)</f>
        <v>29</v>
      </c>
      <c r="AT53" s="624"/>
      <c r="AU53" s="521"/>
      <c r="AV53" s="496"/>
      <c r="AW53" s="418">
        <f>ROUND(('tab.č. 3'!AW53/pomocná!C13*1000),0)</f>
        <v>36</v>
      </c>
      <c r="AX53" s="514">
        <f>ROUND(('tab.č. 3'!AX53/pomocná!D13*1000),0)</f>
        <v>37</v>
      </c>
      <c r="AY53" s="514">
        <f>ROUND(('tab.č. 3'!AY53/pomocná!E13*1000),0)</f>
        <v>48</v>
      </c>
      <c r="AZ53" s="800">
        <f>AY53/AW53*100</f>
        <v>133.33333333333331</v>
      </c>
      <c r="BA53" s="630">
        <f t="shared" si="41"/>
        <v>129.72972972972974</v>
      </c>
      <c r="BB53" s="567">
        <f>ROUND(('tab.č. 3'!BB53/pomocná!C14*1000),0)</f>
        <v>51</v>
      </c>
      <c r="BC53" s="514">
        <f>ROUND(('tab.č. 3'!BC53/pomocná!D14*1000),0)</f>
        <v>51</v>
      </c>
      <c r="BD53" s="514">
        <f>ROUND(('tab.č. 3'!BD53/pomocná!E14*1000),0)</f>
        <v>57</v>
      </c>
      <c r="BE53" s="801">
        <f t="shared" si="40"/>
        <v>111.76470588235294</v>
      </c>
      <c r="BF53" s="629">
        <f t="shared" si="34"/>
        <v>111.76470588235294</v>
      </c>
    </row>
    <row r="54" spans="1:59" ht="12.75" customHeight="1">
      <c r="A54" s="574" t="s">
        <v>109</v>
      </c>
      <c r="B54" s="385" t="s">
        <v>216</v>
      </c>
      <c r="C54" s="102" t="s">
        <v>142</v>
      </c>
      <c r="D54" s="514">
        <f>ROUND(('tab.č. 3'!D54/pomocná!C4*1000),0)</f>
        <v>16</v>
      </c>
      <c r="E54" s="514">
        <f>ROUND(('tab.č. 3'!E54/pomocná!D4*1000),0)</f>
        <v>17</v>
      </c>
      <c r="F54" s="399">
        <f>ROUND(('tab.č. 3'!F54/pomocná!E4*1000),0)</f>
        <v>16</v>
      </c>
      <c r="G54" s="799">
        <f t="shared" si="15"/>
        <v>100</v>
      </c>
      <c r="H54" s="630">
        <f t="shared" si="16"/>
        <v>94.117647058823522</v>
      </c>
      <c r="I54" s="567">
        <f>ROUND(('tab.č. 3'!I54/pomocná!C5*1000),0)</f>
        <v>9</v>
      </c>
      <c r="J54" s="514">
        <f>ROUND(('tab.č. 3'!J54/pomocná!D5*1000),0)</f>
        <v>8</v>
      </c>
      <c r="K54" s="514">
        <f>ROUND(('tab.č. 3'!K54/pomocná!E5*1000),0)</f>
        <v>9</v>
      </c>
      <c r="L54" s="800">
        <f>K54/I54*100</f>
        <v>100</v>
      </c>
      <c r="M54" s="630">
        <f t="shared" si="35"/>
        <v>112.5</v>
      </c>
      <c r="N54" s="418">
        <f>ROUND(('tab.č. 3'!N54/pomocná!C$6*1000),0)</f>
        <v>6</v>
      </c>
      <c r="O54" s="514">
        <f>ROUND(('tab.č. 3'!O54/pomocná!D6*1000),0)</f>
        <v>7</v>
      </c>
      <c r="P54" s="514">
        <f>ROUND(('tab.č. 3'!P54/pomocná!E6*1000),0)</f>
        <v>7</v>
      </c>
      <c r="Q54" s="800"/>
      <c r="R54" s="630">
        <f t="shared" si="37"/>
        <v>100</v>
      </c>
      <c r="S54" s="418">
        <f>ROUND(('tab.č. 3'!S54/pomocná!C7*1000),0)</f>
        <v>9</v>
      </c>
      <c r="T54" s="514">
        <f>ROUND(('tab.č. 3'!T54/pomocná!D7*1000),0)</f>
        <v>9</v>
      </c>
      <c r="U54" s="514">
        <f>ROUND(('tab.č. 3'!U54/pomocná!E7*1000),0)</f>
        <v>12</v>
      </c>
      <c r="V54" s="800">
        <f>U54/S54*100</f>
        <v>133.33333333333331</v>
      </c>
      <c r="W54" s="630">
        <f t="shared" si="22"/>
        <v>133.33333333333331</v>
      </c>
      <c r="X54" s="417">
        <f>ROUND(('tab.č. 3'!X54/pomocná!C8*1000),0)</f>
        <v>24</v>
      </c>
      <c r="Y54" s="514">
        <f>ROUND(('tab.č. 3'!Y54/pomocná!D8*1000),0)</f>
        <v>0</v>
      </c>
      <c r="Z54" s="514">
        <f>ROUND(('tab.č. 3'!Z54/pomocná!E8*1000),0)</f>
        <v>0</v>
      </c>
      <c r="AA54" s="800"/>
      <c r="AB54" s="630"/>
      <c r="AC54" s="417">
        <f>ROUND(('tab.č. 3'!AC54/pomocná!C9*1000),0)</f>
        <v>10</v>
      </c>
      <c r="AD54" s="514">
        <f>ROUND(('tab.č. 3'!AD54/pomocná!D9*1000),0)</f>
        <v>8</v>
      </c>
      <c r="AE54" s="514">
        <f>ROUND(('tab.č. 3'!AE54/pomocná!E9*1000),0)</f>
        <v>12</v>
      </c>
      <c r="AF54" s="800"/>
      <c r="AG54" s="630">
        <f t="shared" si="26"/>
        <v>150</v>
      </c>
      <c r="AH54" s="418">
        <f>ROUND(('tab.č. 3'!AH54/pomocná!C10*1000),0)</f>
        <v>8</v>
      </c>
      <c r="AI54" s="514">
        <f>ROUND(('tab.č. 3'!AI54/pomocná!D10*1000),0)</f>
        <v>7</v>
      </c>
      <c r="AJ54" s="514">
        <f>ROUND(('tab.č. 3'!AJ54/pomocná!E10*1000),0)</f>
        <v>14</v>
      </c>
      <c r="AK54" s="800">
        <f t="shared" si="27"/>
        <v>175</v>
      </c>
      <c r="AL54" s="630"/>
      <c r="AM54" s="418"/>
      <c r="AN54" s="514">
        <f>ROUND(('tab.č. 3'!AN54/pomocná!D11*1000),0)</f>
        <v>3</v>
      </c>
      <c r="AO54" s="514">
        <f>ROUND(('tab.č. 3'!AO54/pomocná!E11*1000),0)</f>
        <v>3</v>
      </c>
      <c r="AP54" s="800"/>
      <c r="AQ54" s="630">
        <f t="shared" si="30"/>
        <v>100</v>
      </c>
      <c r="AR54" s="418">
        <f>ROUND(('tab.č. 3'!AR54/pomocná!C12*1000),0)</f>
        <v>2</v>
      </c>
      <c r="AS54" s="514">
        <f>ROUND(('tab.č. 3'!AS54/pomocná!D12*1000),0)</f>
        <v>5</v>
      </c>
      <c r="AT54" s="624"/>
      <c r="AU54" s="521"/>
      <c r="AV54" s="496"/>
      <c r="AW54" s="418">
        <f>ROUND(('tab.č. 3'!AW54/pomocná!C13*1000),0)</f>
        <v>9</v>
      </c>
      <c r="AX54" s="514">
        <f>ROUND(('tab.č. 3'!AX54/pomocná!D13*1000),0)</f>
        <v>7</v>
      </c>
      <c r="AY54" s="514">
        <f>ROUND(('tab.č. 3'!AY54/pomocná!E13*1000),0)</f>
        <v>11</v>
      </c>
      <c r="AZ54" s="800" t="s">
        <v>191</v>
      </c>
      <c r="BA54" s="630" t="s">
        <v>191</v>
      </c>
      <c r="BB54" s="567">
        <f>ROUND(('tab.č. 3'!BB54/pomocná!C14*1000),0)</f>
        <v>13</v>
      </c>
      <c r="BC54" s="514">
        <f>ROUND(('tab.č. 3'!BC54/pomocná!D14*1000),0)</f>
        <v>13</v>
      </c>
      <c r="BD54" s="514">
        <f>ROUND(('tab.č. 3'!BD54/pomocná!E14*1000),0)</f>
        <v>14</v>
      </c>
      <c r="BE54" s="801">
        <f t="shared" si="40"/>
        <v>107.69230769230769</v>
      </c>
      <c r="BF54" s="629">
        <f t="shared" si="34"/>
        <v>107.69230769230769</v>
      </c>
    </row>
    <row r="55" spans="1:59" ht="12.75" customHeight="1">
      <c r="A55" s="19" t="s">
        <v>29</v>
      </c>
      <c r="B55" s="23" t="s">
        <v>30</v>
      </c>
      <c r="C55" s="102" t="s">
        <v>142</v>
      </c>
      <c r="D55" s="435">
        <f>ROUND(('tab.č. 3'!D55/pomocná!C4*1000),0)</f>
        <v>298</v>
      </c>
      <c r="E55" s="435">
        <f>ROUND(('tab.č. 3'!E55/pomocná!D4*1000),0)</f>
        <v>302</v>
      </c>
      <c r="F55" s="78">
        <f>ROUND(('tab.č. 3'!F55/pomocná!E4*1000),0)</f>
        <v>274</v>
      </c>
      <c r="G55" s="799">
        <f t="shared" si="15"/>
        <v>91.946308724832221</v>
      </c>
      <c r="H55" s="629">
        <f t="shared" si="16"/>
        <v>90.728476821192046</v>
      </c>
      <c r="I55" s="565">
        <f>ROUND(('tab.č. 3'!I55/pomocná!C5*1000),0)</f>
        <v>349</v>
      </c>
      <c r="J55" s="435">
        <f>ROUND(('tab.č. 3'!J55/pomocná!D5*1000),0)</f>
        <v>310</v>
      </c>
      <c r="K55" s="435">
        <f>ROUND(('tab.č. 3'!K55/pomocná!E5*1000),0)</f>
        <v>344</v>
      </c>
      <c r="L55" s="801">
        <f>K55/I55*100</f>
        <v>98.567335243553018</v>
      </c>
      <c r="M55" s="629">
        <f t="shared" si="35"/>
        <v>110.96774193548387</v>
      </c>
      <c r="N55" s="418">
        <f>ROUND(('tab.č. 3'!N55/pomocná!C$6*1000),0)</f>
        <v>280</v>
      </c>
      <c r="O55" s="435">
        <f>ROUND(('tab.č. 3'!O55/pomocná!D6*1000),0)</f>
        <v>193</v>
      </c>
      <c r="P55" s="435">
        <f>ROUND(('tab.č. 3'!P55/pomocná!E6*1000),0)</f>
        <v>288</v>
      </c>
      <c r="Q55" s="801">
        <f>P55/N55*100</f>
        <v>102.85714285714285</v>
      </c>
      <c r="R55" s="629">
        <f t="shared" si="37"/>
        <v>149.22279792746113</v>
      </c>
      <c r="S55" s="417">
        <f>ROUND(('tab.č. 3'!S55/pomocná!C7*1000),0)</f>
        <v>340</v>
      </c>
      <c r="T55" s="435">
        <f>ROUND(('tab.č. 3'!T55/pomocná!D7*1000),0)</f>
        <v>359</v>
      </c>
      <c r="U55" s="435">
        <f>ROUND(('tab.č. 3'!U55/pomocná!E7*1000),0)</f>
        <v>273</v>
      </c>
      <c r="V55" s="801">
        <f>U55/S55*100</f>
        <v>80.294117647058826</v>
      </c>
      <c r="W55" s="629">
        <f t="shared" si="22"/>
        <v>76.044568245125348</v>
      </c>
      <c r="X55" s="417">
        <f>ROUND(('tab.č. 3'!X55/pomocná!C8*1000),0)</f>
        <v>298</v>
      </c>
      <c r="Y55" s="435">
        <f>ROUND(('tab.č. 3'!Y55/pomocná!D8*1000),0)</f>
        <v>305</v>
      </c>
      <c r="Z55" s="435">
        <f>ROUND(('tab.č. 3'!Z55/pomocná!E8*1000),0)</f>
        <v>276</v>
      </c>
      <c r="AA55" s="800">
        <f t="shared" si="23"/>
        <v>92.617449664429529</v>
      </c>
      <c r="AB55" s="629">
        <f t="shared" si="24"/>
        <v>90.491803278688522</v>
      </c>
      <c r="AC55" s="417">
        <f>ROUND(('tab.č. 3'!AC55/pomocná!C9*1000),0)</f>
        <v>382</v>
      </c>
      <c r="AD55" s="435">
        <f>ROUND(('tab.č. 3'!AD55/pomocná!D9*1000),0)</f>
        <v>363</v>
      </c>
      <c r="AE55" s="435">
        <f>ROUND(('tab.č. 3'!AE55/pomocná!E9*1000),0)</f>
        <v>361</v>
      </c>
      <c r="AF55" s="801">
        <f>AE55/AC55*100</f>
        <v>94.502617801047123</v>
      </c>
      <c r="AG55" s="629">
        <f t="shared" si="26"/>
        <v>99.449035812672179</v>
      </c>
      <c r="AH55" s="417">
        <f>ROUND(('tab.č. 3'!AH55/pomocná!C10*1000),0)</f>
        <v>263</v>
      </c>
      <c r="AI55" s="435">
        <f>ROUND(('tab.č. 3'!AI55/pomocná!D10*1000),0)</f>
        <v>249</v>
      </c>
      <c r="AJ55" s="435">
        <f>ROUND(('tab.č. 3'!AJ55/pomocná!E10*1000),0)</f>
        <v>260</v>
      </c>
      <c r="AK55" s="800">
        <f t="shared" si="27"/>
        <v>98.859315589353614</v>
      </c>
      <c r="AL55" s="630">
        <f t="shared" si="28"/>
        <v>104.41767068273093</v>
      </c>
      <c r="AM55" s="417">
        <f>ROUND(('tab.č. 3'!AM55/pomocná!C11*1000),0)</f>
        <v>270</v>
      </c>
      <c r="AN55" s="435">
        <f>ROUND(('tab.č. 3'!AN55/pomocná!D11*1000),0)</f>
        <v>209</v>
      </c>
      <c r="AO55" s="435">
        <f>ROUND(('tab.č. 3'!AO55/pomocná!E11*1000),0)</f>
        <v>260</v>
      </c>
      <c r="AP55" s="801">
        <f>AO55/AM55*100</f>
        <v>96.296296296296291</v>
      </c>
      <c r="AQ55" s="629">
        <f t="shared" si="30"/>
        <v>124.4019138755981</v>
      </c>
      <c r="AR55" s="417">
        <f>ROUND(('tab.č. 3'!AR55/pomocná!C12*1000),0)</f>
        <v>60</v>
      </c>
      <c r="AS55" s="435">
        <f>ROUND(('tab.č. 3'!AS55/pomocná!D12*1000),0)</f>
        <v>122</v>
      </c>
      <c r="AT55" s="623"/>
      <c r="AU55" s="520"/>
      <c r="AV55" s="494"/>
      <c r="AW55" s="417">
        <f>ROUND(('tab.č. 3'!AW55/pomocná!C13*1000),0)</f>
        <v>324</v>
      </c>
      <c r="AX55" s="435">
        <f>ROUND(('tab.č. 3'!AX55/pomocná!D13*1000),0)</f>
        <v>292</v>
      </c>
      <c r="AY55" s="435">
        <f>ROUND(('tab.č. 3'!AY55/pomocná!E13*1000),0)</f>
        <v>308</v>
      </c>
      <c r="AZ55" s="801">
        <f>AY55/AW55*100</f>
        <v>95.061728395061735</v>
      </c>
      <c r="BA55" s="629">
        <f t="shared" si="41"/>
        <v>105.47945205479452</v>
      </c>
      <c r="BB55" s="565">
        <f>ROUND(('tab.č. 3'!BB55/pomocná!C14*1000),0)</f>
        <v>308</v>
      </c>
      <c r="BC55" s="435">
        <f>ROUND(('tab.č. 3'!BC55/pomocná!D14*1000),0)</f>
        <v>298</v>
      </c>
      <c r="BD55" s="435">
        <f>ROUND(('tab.č. 3'!BD55/pomocná!E14*1000),0)</f>
        <v>287</v>
      </c>
      <c r="BE55" s="801">
        <f t="shared" si="40"/>
        <v>93.181818181818173</v>
      </c>
      <c r="BF55" s="629">
        <f t="shared" si="34"/>
        <v>96.308724832214764</v>
      </c>
      <c r="BG55" s="350"/>
    </row>
    <row r="56" spans="1:59" ht="12.75" customHeight="1">
      <c r="A56" s="19"/>
      <c r="B56" s="80" t="s">
        <v>2</v>
      </c>
      <c r="C56" s="102" t="s">
        <v>142</v>
      </c>
      <c r="D56" s="514"/>
      <c r="E56" s="514"/>
      <c r="F56" s="399"/>
      <c r="G56" s="799"/>
      <c r="H56" s="630"/>
      <c r="I56" s="565"/>
      <c r="J56" s="435"/>
      <c r="K56" s="435"/>
      <c r="L56" s="801"/>
      <c r="M56" s="629"/>
      <c r="N56" s="418"/>
      <c r="O56" s="435"/>
      <c r="P56" s="435"/>
      <c r="Q56" s="801"/>
      <c r="R56" s="629"/>
      <c r="S56" s="417"/>
      <c r="T56" s="435"/>
      <c r="U56" s="435"/>
      <c r="V56" s="801"/>
      <c r="W56" s="629"/>
      <c r="X56" s="417"/>
      <c r="Y56" s="435"/>
      <c r="Z56" s="435"/>
      <c r="AA56" s="800"/>
      <c r="AB56" s="629"/>
      <c r="AC56" s="417"/>
      <c r="AD56" s="435"/>
      <c r="AE56" s="435"/>
      <c r="AF56" s="801"/>
      <c r="AG56" s="629"/>
      <c r="AH56" s="417"/>
      <c r="AI56" s="435"/>
      <c r="AJ56" s="435"/>
      <c r="AK56" s="800"/>
      <c r="AL56" s="630"/>
      <c r="AM56" s="417"/>
      <c r="AN56" s="435"/>
      <c r="AO56" s="435"/>
      <c r="AP56" s="801"/>
      <c r="AQ56" s="629"/>
      <c r="AR56" s="417"/>
      <c r="AS56" s="435"/>
      <c r="AT56" s="623"/>
      <c r="AU56" s="521"/>
      <c r="AV56" s="494"/>
      <c r="AW56" s="417"/>
      <c r="AX56" s="435"/>
      <c r="AY56" s="435"/>
      <c r="AZ56" s="801"/>
      <c r="BA56" s="629"/>
      <c r="BB56" s="565"/>
      <c r="BC56" s="435"/>
      <c r="BD56" s="435"/>
      <c r="BE56" s="801"/>
      <c r="BF56" s="629"/>
      <c r="BG56" s="350"/>
    </row>
    <row r="57" spans="1:59" ht="12.75" customHeight="1">
      <c r="A57" s="574" t="s">
        <v>111</v>
      </c>
      <c r="B57" s="386" t="s">
        <v>112</v>
      </c>
      <c r="C57" s="102" t="s">
        <v>142</v>
      </c>
      <c r="D57" s="514">
        <f>ROUND(('tab.č. 3'!D57/pomocná!C4*1000),0)</f>
        <v>274</v>
      </c>
      <c r="E57" s="514">
        <f>ROUND(('tab.č. 3'!E57/pomocná!D4*1000),0)</f>
        <v>285</v>
      </c>
      <c r="F57" s="399">
        <f>ROUND(('tab.č. 3'!F57/pomocná!E4*1000),0)</f>
        <v>255</v>
      </c>
      <c r="G57" s="799">
        <f t="shared" si="15"/>
        <v>93.065693430656935</v>
      </c>
      <c r="H57" s="630">
        <f t="shared" si="16"/>
        <v>89.473684210526315</v>
      </c>
      <c r="I57" s="567">
        <f>ROUND(('tab.č. 3'!I57/pomocná!C5*1000),0)</f>
        <v>333</v>
      </c>
      <c r="J57" s="514">
        <f>ROUND(('tab.č. 3'!J57/pomocná!D5*1000),0)</f>
        <v>296</v>
      </c>
      <c r="K57" s="514">
        <f>ROUND(('tab.č. 3'!K57/pomocná!E5*1000),0)</f>
        <v>328</v>
      </c>
      <c r="L57" s="800">
        <f t="shared" ref="L57:L62" si="42">K57/I57*100</f>
        <v>98.498498498498492</v>
      </c>
      <c r="M57" s="630">
        <f t="shared" ref="M57:M62" si="43">K57/J57*100</f>
        <v>110.81081081081081</v>
      </c>
      <c r="N57" s="418">
        <f>ROUND(('tab.č. 3'!N57/pomocná!C$6*1000),0)</f>
        <v>266</v>
      </c>
      <c r="O57" s="514">
        <f>ROUND(('tab.č. 3'!O57/pomocná!D6*1000),0)</f>
        <v>183</v>
      </c>
      <c r="P57" s="514">
        <f>ROUND(('tab.č. 3'!P57/pomocná!E6*1000),0)</f>
        <v>268</v>
      </c>
      <c r="Q57" s="801">
        <f t="shared" ref="Q57:Q62" si="44">P57/N57*100</f>
        <v>100.75187969924812</v>
      </c>
      <c r="R57" s="630">
        <f t="shared" ref="R57:R62" si="45">P57/O57*100</f>
        <v>146.44808743169401</v>
      </c>
      <c r="S57" s="418">
        <f>ROUND(('tab.č. 3'!S57/pomocná!C7*1000),0)</f>
        <v>323</v>
      </c>
      <c r="T57" s="514">
        <f>ROUND(('tab.č. 3'!T57/pomocná!D7*1000),0)</f>
        <v>341</v>
      </c>
      <c r="U57" s="514">
        <f>ROUND(('tab.č. 3'!U57/pomocná!E7*1000),0)</f>
        <v>246</v>
      </c>
      <c r="V57" s="800">
        <f t="shared" ref="V57:V62" si="46">U57/S57*100</f>
        <v>76.160990712074309</v>
      </c>
      <c r="W57" s="630">
        <f t="shared" si="22"/>
        <v>72.140762463343108</v>
      </c>
      <c r="X57" s="418">
        <f>ROUND(('tab.č. 3'!X57/pomocná!C8*1000),0)</f>
        <v>286</v>
      </c>
      <c r="Y57" s="514">
        <f>ROUND(('tab.č. 3'!Y57/pomocná!D8*1000),0)</f>
        <v>292</v>
      </c>
      <c r="Z57" s="514">
        <f>ROUND(('tab.č. 3'!Z57/pomocná!E8*1000),0)</f>
        <v>258</v>
      </c>
      <c r="AA57" s="800">
        <f t="shared" si="23"/>
        <v>90.209790209790214</v>
      </c>
      <c r="AB57" s="630">
        <f t="shared" si="24"/>
        <v>88.356164383561648</v>
      </c>
      <c r="AC57" s="418">
        <f>ROUND(('tab.č. 3'!AC57/pomocná!C9*1000),0)</f>
        <v>362</v>
      </c>
      <c r="AD57" s="514">
        <f>ROUND(('tab.č. 3'!AD57/pomocná!D9*1000),0)</f>
        <v>345</v>
      </c>
      <c r="AE57" s="514">
        <f>ROUND(('tab.č. 3'!AE57/pomocná!E9*1000),0)</f>
        <v>336</v>
      </c>
      <c r="AF57" s="800">
        <f t="shared" ref="AF57:AF62" si="47">AE57/AC57*100</f>
        <v>92.817679558011051</v>
      </c>
      <c r="AG57" s="630">
        <f t="shared" si="26"/>
        <v>97.391304347826093</v>
      </c>
      <c r="AH57" s="418">
        <f>ROUND(('tab.č. 3'!AH57/pomocná!C10*1000),0)</f>
        <v>241</v>
      </c>
      <c r="AI57" s="514">
        <f>ROUND(('tab.č. 3'!AI57/pomocná!D10*1000),0)</f>
        <v>239</v>
      </c>
      <c r="AJ57" s="514">
        <f>ROUND(('tab.č. 3'!AJ57/pomocná!E10*1000),0)</f>
        <v>236</v>
      </c>
      <c r="AK57" s="800">
        <f t="shared" si="27"/>
        <v>97.925311203319495</v>
      </c>
      <c r="AL57" s="630">
        <f t="shared" ref="AL57:AL73" si="48">AJ57/AI57*100</f>
        <v>98.744769874476987</v>
      </c>
      <c r="AM57" s="417">
        <f>ROUND(('tab.č. 3'!AM57/pomocná!C$11*1000),0)</f>
        <v>255</v>
      </c>
      <c r="AN57" s="514">
        <f>ROUND(('tab.č. 3'!AN57/pomocná!D11*1000),0)</f>
        <v>198</v>
      </c>
      <c r="AO57" s="514">
        <f>ROUND(('tab.č. 3'!AO57/pomocná!E11*1000),0)</f>
        <v>246</v>
      </c>
      <c r="AP57" s="801">
        <f t="shared" ref="AP57:AP62" si="49">AO57/AM57*100</f>
        <v>96.470588235294116</v>
      </c>
      <c r="AQ57" s="630">
        <f t="shared" si="30"/>
        <v>124.24242424242425</v>
      </c>
      <c r="AR57" s="418">
        <f>ROUND(('tab.č. 3'!AR57/pomocná!C12*1000),0)</f>
        <v>60</v>
      </c>
      <c r="AS57" s="514">
        <f>ROUND(('tab.č. 3'!AS57/pomocná!D12*1000),0)</f>
        <v>116</v>
      </c>
      <c r="AT57" s="624"/>
      <c r="AU57" s="521"/>
      <c r="AV57" s="496"/>
      <c r="AW57" s="418">
        <f>ROUND(('tab.č. 3'!AW57/pomocná!C13*1000),0)</f>
        <v>307</v>
      </c>
      <c r="AX57" s="514">
        <f>ROUND(('tab.č. 3'!AX57/pomocná!D13*1000),0)</f>
        <v>278</v>
      </c>
      <c r="AY57" s="514">
        <f>ROUND(('tab.č. 3'!AY57/pomocná!E13*1000),0)</f>
        <v>286</v>
      </c>
      <c r="AZ57" s="801">
        <f t="shared" ref="AZ57:AZ62" si="50">AY57/AW57*100</f>
        <v>93.159609120521168</v>
      </c>
      <c r="BA57" s="629">
        <f t="shared" si="41"/>
        <v>102.87769784172663</v>
      </c>
      <c r="BB57" s="567">
        <f>ROUND(('tab.č. 3'!BB57/pomocná!C14*1000),0)</f>
        <v>287</v>
      </c>
      <c r="BC57" s="514">
        <f>ROUND(('tab.č. 3'!BC57/pomocná!D14*1000),0)</f>
        <v>282</v>
      </c>
      <c r="BD57" s="514">
        <f>ROUND(('tab.č. 3'!BD57/pomocná!E14*1000),0)</f>
        <v>267</v>
      </c>
      <c r="BE57" s="801">
        <f t="shared" si="40"/>
        <v>93.031358885017426</v>
      </c>
      <c r="BF57" s="629">
        <f t="shared" si="34"/>
        <v>94.680851063829792</v>
      </c>
      <c r="BG57" s="350"/>
    </row>
    <row r="58" spans="1:59" ht="12.75" customHeight="1">
      <c r="A58" s="574" t="s">
        <v>113</v>
      </c>
      <c r="B58" s="386" t="s">
        <v>114</v>
      </c>
      <c r="C58" s="102" t="s">
        <v>142</v>
      </c>
      <c r="D58" s="514">
        <f>ROUND(('tab.č. 3'!D58/pomocná!C4*1000),0)</f>
        <v>24</v>
      </c>
      <c r="E58" s="514">
        <f>ROUND(('tab.č. 3'!E58/pomocná!D4*1000),0)</f>
        <v>17</v>
      </c>
      <c r="F58" s="399">
        <f>ROUND(('tab.č. 3'!F58/pomocná!E4*1000),0)</f>
        <v>19</v>
      </c>
      <c r="G58" s="799">
        <f t="shared" si="15"/>
        <v>79.166666666666657</v>
      </c>
      <c r="H58" s="630">
        <f t="shared" si="16"/>
        <v>111.76470588235294</v>
      </c>
      <c r="I58" s="567">
        <f>ROUND(('tab.č. 3'!I58/pomocná!C5*1000),0)</f>
        <v>16</v>
      </c>
      <c r="J58" s="514">
        <f>ROUND(('tab.č. 3'!J58/pomocná!D5*1000),0)</f>
        <v>14</v>
      </c>
      <c r="K58" s="514">
        <f>ROUND(('tab.č. 3'!K58/pomocná!E5*1000),0)</f>
        <v>15</v>
      </c>
      <c r="L58" s="800">
        <f t="shared" si="42"/>
        <v>93.75</v>
      </c>
      <c r="M58" s="630">
        <f t="shared" si="43"/>
        <v>107.14285714285714</v>
      </c>
      <c r="N58" s="418">
        <f>ROUND(('tab.č. 3'!N58/pomocná!C$6*1000),0)</f>
        <v>14</v>
      </c>
      <c r="O58" s="514">
        <f>ROUND(('tab.č. 3'!O58/pomocná!D6*1000),0)</f>
        <v>10</v>
      </c>
      <c r="P58" s="514">
        <f>ROUND(('tab.č. 3'!P58/pomocná!E6*1000),0)</f>
        <v>19</v>
      </c>
      <c r="Q58" s="801">
        <f t="shared" si="44"/>
        <v>135.71428571428572</v>
      </c>
      <c r="R58" s="630">
        <f t="shared" si="45"/>
        <v>190</v>
      </c>
      <c r="S58" s="418">
        <f>ROUND(('tab.č. 3'!S58/pomocná!C7*1000),0)</f>
        <v>17</v>
      </c>
      <c r="T58" s="514">
        <f>ROUND(('tab.č. 3'!T58/pomocná!D7*1000),0)</f>
        <v>18</v>
      </c>
      <c r="U58" s="514">
        <f>ROUND(('tab.č. 3'!U58/pomocná!E7*1000),0)</f>
        <v>27</v>
      </c>
      <c r="V58" s="800">
        <f t="shared" si="46"/>
        <v>158.8235294117647</v>
      </c>
      <c r="W58" s="630">
        <f t="shared" si="22"/>
        <v>150</v>
      </c>
      <c r="X58" s="418">
        <f>ROUND(('tab.č. 3'!X58/pomocná!C8*1000),0)</f>
        <v>12</v>
      </c>
      <c r="Y58" s="514">
        <f>ROUND(('tab.č. 3'!Y58/pomocná!D8*1000),0)</f>
        <v>13</v>
      </c>
      <c r="Z58" s="514">
        <f>ROUND(('tab.č. 3'!Z58/pomocná!E8*1000),0)</f>
        <v>17</v>
      </c>
      <c r="AA58" s="800">
        <f t="shared" si="23"/>
        <v>141.66666666666669</v>
      </c>
      <c r="AB58" s="630">
        <f t="shared" si="24"/>
        <v>130.76923076923077</v>
      </c>
      <c r="AC58" s="418">
        <f>ROUND(('tab.č. 3'!AC58/pomocná!C9*1000),0)</f>
        <v>20</v>
      </c>
      <c r="AD58" s="514">
        <f>ROUND(('tab.č. 3'!AD58/pomocná!D9*1000),0)</f>
        <v>18</v>
      </c>
      <c r="AE58" s="514">
        <f>ROUND(('tab.č. 3'!AE58/pomocná!E9*1000),0)</f>
        <v>25</v>
      </c>
      <c r="AF58" s="800">
        <f t="shared" si="47"/>
        <v>125</v>
      </c>
      <c r="AG58" s="630">
        <f t="shared" si="26"/>
        <v>138.88888888888889</v>
      </c>
      <c r="AH58" s="418">
        <f>ROUND(('tab.č. 3'!AH58/pomocná!C10*1000),0)</f>
        <v>22</v>
      </c>
      <c r="AI58" s="514">
        <f>ROUND(('tab.č. 3'!AI58/pomocná!D10*1000),0)</f>
        <v>10</v>
      </c>
      <c r="AJ58" s="514">
        <f>ROUND(('tab.č. 3'!AJ58/pomocná!E10*1000),0)</f>
        <v>24</v>
      </c>
      <c r="AK58" s="800">
        <f t="shared" si="27"/>
        <v>109.09090909090908</v>
      </c>
      <c r="AL58" s="630">
        <f t="shared" si="48"/>
        <v>240</v>
      </c>
      <c r="AM58" s="417">
        <f>ROUND(('tab.č. 3'!AM58/pomocná!C$11*1000),0)</f>
        <v>15</v>
      </c>
      <c r="AN58" s="514">
        <f>ROUND(('tab.č. 3'!AN58/pomocná!D11*1000),0)</f>
        <v>11</v>
      </c>
      <c r="AO58" s="514">
        <f>ROUND(('tab.č. 3'!AO58/pomocná!E11*1000),0)</f>
        <v>14</v>
      </c>
      <c r="AP58" s="801">
        <f t="shared" si="49"/>
        <v>93.333333333333329</v>
      </c>
      <c r="AQ58" s="630">
        <f t="shared" si="30"/>
        <v>127.27272727272727</v>
      </c>
      <c r="AR58" s="418">
        <f>ROUND(('tab.č. 3'!AR58/pomocná!C12*1000),0)</f>
        <v>0</v>
      </c>
      <c r="AS58" s="514">
        <f>ROUND(('tab.č. 3'!AS58/pomocná!D12*1000),0)</f>
        <v>5</v>
      </c>
      <c r="AT58" s="624"/>
      <c r="AU58" s="521"/>
      <c r="AV58" s="496"/>
      <c r="AW58" s="418">
        <f>ROUND(('tab.č. 3'!AW58/pomocná!C13*1000),0)</f>
        <v>17</v>
      </c>
      <c r="AX58" s="514">
        <f>ROUND(('tab.č. 3'!AX58/pomocná!D13*1000),0)</f>
        <v>14</v>
      </c>
      <c r="AY58" s="514">
        <f>ROUND(('tab.č. 3'!AY58/pomocná!E13*1000),0)</f>
        <v>21</v>
      </c>
      <c r="AZ58" s="801">
        <f t="shared" si="50"/>
        <v>123.52941176470588</v>
      </c>
      <c r="BA58" s="629">
        <f t="shared" si="41"/>
        <v>150</v>
      </c>
      <c r="BB58" s="567">
        <f>ROUND(('tab.č. 3'!BB58/pomocná!C14*1000),0)</f>
        <v>21</v>
      </c>
      <c r="BC58" s="514">
        <f>ROUND(('tab.č. 3'!BC58/pomocná!D14*1000),0)</f>
        <v>16</v>
      </c>
      <c r="BD58" s="514">
        <f>ROUND(('tab.č. 3'!BD58/pomocná!E14*1000),0)</f>
        <v>20</v>
      </c>
      <c r="BE58" s="801">
        <f t="shared" si="40"/>
        <v>95.238095238095227</v>
      </c>
      <c r="BF58" s="629">
        <f t="shared" si="34"/>
        <v>125</v>
      </c>
      <c r="BG58" s="350"/>
    </row>
    <row r="59" spans="1:59" ht="12.75" customHeight="1">
      <c r="A59" s="19" t="s">
        <v>4</v>
      </c>
      <c r="B59" s="23" t="s">
        <v>31</v>
      </c>
      <c r="C59" s="102" t="s">
        <v>142</v>
      </c>
      <c r="D59" s="435">
        <f>ROUND(('tab.č. 3'!D59/pomocná!C4*1000),0)</f>
        <v>3</v>
      </c>
      <c r="E59" s="435">
        <f>ROUND(('tab.č. 3'!E59/pomocná!D4*1000),0)</f>
        <v>2</v>
      </c>
      <c r="F59" s="78">
        <f>ROUND(('tab.č. 3'!F59/pomocná!E4*1000),0)</f>
        <v>2</v>
      </c>
      <c r="G59" s="799">
        <f t="shared" si="15"/>
        <v>66.666666666666657</v>
      </c>
      <c r="H59" s="629">
        <f t="shared" si="16"/>
        <v>100</v>
      </c>
      <c r="I59" s="565">
        <f>ROUND(('tab.č. 3'!I59/pomocná!C5*1000),0)</f>
        <v>4</v>
      </c>
      <c r="J59" s="435">
        <f>ROUND(('tab.č. 3'!J59/pomocná!D5*1000),0)</f>
        <v>5</v>
      </c>
      <c r="K59" s="435">
        <f>ROUND(('tab.č. 3'!K59/pomocná!E5*1000),0)</f>
        <v>2</v>
      </c>
      <c r="L59" s="801">
        <f t="shared" si="42"/>
        <v>50</v>
      </c>
      <c r="M59" s="629">
        <f t="shared" si="43"/>
        <v>40</v>
      </c>
      <c r="N59" s="417">
        <f>ROUND(('tab.č. 3'!N59/pomocná!C6*1000),0)</f>
        <v>2</v>
      </c>
      <c r="O59" s="435">
        <f>ROUND(('tab.č. 3'!O59/pomocná!D6*1000),0)</f>
        <v>1</v>
      </c>
      <c r="P59" s="435">
        <f>ROUND(('tab.č. 3'!P59/pomocná!E6*1000),0)</f>
        <v>1</v>
      </c>
      <c r="Q59" s="801">
        <f t="shared" si="44"/>
        <v>50</v>
      </c>
      <c r="R59" s="629">
        <f t="shared" si="45"/>
        <v>100</v>
      </c>
      <c r="S59" s="417">
        <f>ROUND(('tab.č. 3'!S59/pomocná!C7*1000),0)</f>
        <v>7</v>
      </c>
      <c r="T59" s="435">
        <f>ROUND(('tab.č. 3'!T59/pomocná!D7*1000),0)</f>
        <v>7</v>
      </c>
      <c r="U59" s="435">
        <f>ROUND(('tab.č. 3'!U59/pomocná!E7*1000),0)</f>
        <v>4</v>
      </c>
      <c r="V59" s="801">
        <f t="shared" si="46"/>
        <v>57.142857142857139</v>
      </c>
      <c r="W59" s="629">
        <f t="shared" si="22"/>
        <v>57.142857142857139</v>
      </c>
      <c r="X59" s="417">
        <f>ROUND(('tab.č. 3'!X59/pomocná!C8*1000),0)</f>
        <v>2</v>
      </c>
      <c r="Y59" s="435">
        <f>ROUND(('tab.č. 3'!Y59/pomocná!D8*1000),0)</f>
        <v>1</v>
      </c>
      <c r="Z59" s="435">
        <f>ROUND(('tab.č. 3'!Z59/pomocná!E8*1000),0)</f>
        <v>2</v>
      </c>
      <c r="AA59" s="801">
        <f>Z59/X59*100</f>
        <v>100</v>
      </c>
      <c r="AB59" s="629">
        <f t="shared" si="24"/>
        <v>200</v>
      </c>
      <c r="AC59" s="417">
        <f>ROUND(('tab.č. 3'!AC59/pomocná!C9*1000),0)</f>
        <v>4</v>
      </c>
      <c r="AD59" s="435">
        <f>ROUND(('tab.č. 3'!AD59/pomocná!D9*1000),0)</f>
        <v>4</v>
      </c>
      <c r="AE59" s="435">
        <f>ROUND(('tab.č. 3'!AE59/pomocná!E9*1000),0)</f>
        <v>3</v>
      </c>
      <c r="AF59" s="801">
        <f t="shared" si="47"/>
        <v>75</v>
      </c>
      <c r="AG59" s="629">
        <f t="shared" si="26"/>
        <v>75</v>
      </c>
      <c r="AH59" s="417">
        <f>ROUND(('tab.č. 3'!AH59/pomocná!C10*1000),0)</f>
        <v>23</v>
      </c>
      <c r="AI59" s="435">
        <f>ROUND(('tab.č. 3'!AI59/pomocná!D10*1000),0)</f>
        <v>23</v>
      </c>
      <c r="AJ59" s="435">
        <f>ROUND(('tab.č. 3'!AJ59/pomocná!E10*1000),0)</f>
        <v>18</v>
      </c>
      <c r="AK59" s="801">
        <f>AJ59/AH59*100</f>
        <v>78.260869565217391</v>
      </c>
      <c r="AL59" s="629">
        <f t="shared" si="48"/>
        <v>78.260869565217391</v>
      </c>
      <c r="AM59" s="417">
        <f>ROUND(('tab.č. 3'!AM59/pomocná!C$11*1000),0)</f>
        <v>6</v>
      </c>
      <c r="AN59" s="435">
        <f>ROUND(('tab.č. 3'!AN59/pomocná!D11*1000),0)</f>
        <v>5</v>
      </c>
      <c r="AO59" s="435">
        <f>ROUND(('tab.č. 3'!AO59/pomocná!E11*1000),0)</f>
        <v>4</v>
      </c>
      <c r="AP59" s="801">
        <f t="shared" si="49"/>
        <v>66.666666666666657</v>
      </c>
      <c r="AQ59" s="629">
        <f t="shared" si="30"/>
        <v>80</v>
      </c>
      <c r="AR59" s="417">
        <f>ROUND(('tab.č. 3'!AR59/pomocná!C12*1000),0)</f>
        <v>12</v>
      </c>
      <c r="AS59" s="435">
        <f>ROUND(('tab.č. 3'!AS59/pomocná!D12*1000),0)</f>
        <v>4</v>
      </c>
      <c r="AT59" s="623"/>
      <c r="AU59" s="520"/>
      <c r="AV59" s="494"/>
      <c r="AW59" s="417">
        <f>ROUND(('tab.č. 3'!AW59/pomocná!C13*1000),0)</f>
        <v>6</v>
      </c>
      <c r="AX59" s="435">
        <f>ROUND(('tab.č. 3'!AX59/pomocná!D13*1000),0)</f>
        <v>6</v>
      </c>
      <c r="AY59" s="435">
        <f>ROUND(('tab.č. 3'!AY59/pomocná!E13*1000),0)</f>
        <v>4</v>
      </c>
      <c r="AZ59" s="801">
        <f t="shared" si="50"/>
        <v>66.666666666666657</v>
      </c>
      <c r="BA59" s="629">
        <f t="shared" si="41"/>
        <v>66.666666666666657</v>
      </c>
      <c r="BB59" s="565">
        <f>ROUND(('tab.č. 3'!BB59/pomocná!C14*1000),0)</f>
        <v>4</v>
      </c>
      <c r="BC59" s="435">
        <f>ROUND(('tab.č. 3'!BC59/pomocná!D14*1000),0)</f>
        <v>4</v>
      </c>
      <c r="BD59" s="435">
        <f>ROUND(('tab.č. 3'!BD59/pomocná!E14*1000),0)</f>
        <v>3</v>
      </c>
      <c r="BE59" s="801">
        <f>BD59/BB59*100</f>
        <v>75</v>
      </c>
      <c r="BF59" s="629">
        <f t="shared" si="34"/>
        <v>75</v>
      </c>
    </row>
    <row r="60" spans="1:59" ht="20.25" customHeight="1">
      <c r="A60" s="19" t="s">
        <v>32</v>
      </c>
      <c r="B60" s="23" t="s">
        <v>217</v>
      </c>
      <c r="C60" s="102" t="s">
        <v>142</v>
      </c>
      <c r="D60" s="435">
        <f>ROUND(('tab.č. 3'!D60/pomocná!C4*1000),0)</f>
        <v>170</v>
      </c>
      <c r="E60" s="435">
        <f>ROUND(('tab.č. 3'!E60/pomocná!D4*1000),0)</f>
        <v>173</v>
      </c>
      <c r="F60" s="78">
        <f>ROUND(('tab.č. 3'!F60/pomocná!E4*1000),0)</f>
        <v>165</v>
      </c>
      <c r="G60" s="799">
        <f t="shared" si="15"/>
        <v>97.058823529411768</v>
      </c>
      <c r="H60" s="629">
        <f t="shared" si="16"/>
        <v>95.375722543352609</v>
      </c>
      <c r="I60" s="565">
        <f>ROUND(('tab.č. 3'!I60/pomocná!C5*1000),0)</f>
        <v>113</v>
      </c>
      <c r="J60" s="435">
        <f>ROUND(('tab.č. 3'!J60/pomocná!D5*1000),0)</f>
        <v>114</v>
      </c>
      <c r="K60" s="435">
        <f>ROUND(('tab.č. 3'!K60/pomocná!E5*1000),0)</f>
        <v>107</v>
      </c>
      <c r="L60" s="801">
        <f t="shared" si="42"/>
        <v>94.690265486725664</v>
      </c>
      <c r="M60" s="629">
        <f t="shared" si="43"/>
        <v>93.859649122807014</v>
      </c>
      <c r="N60" s="417">
        <f>ROUND(('tab.č. 3'!N60/pomocná!C6*1000),0)</f>
        <v>116</v>
      </c>
      <c r="O60" s="435">
        <f>ROUND(('tab.č. 3'!O60/pomocná!D6*1000),0)</f>
        <v>120</v>
      </c>
      <c r="P60" s="435">
        <f>ROUND(('tab.č. 3'!P60/pomocná!E6*1000),0)</f>
        <v>127</v>
      </c>
      <c r="Q60" s="801">
        <f t="shared" si="44"/>
        <v>109.48275862068965</v>
      </c>
      <c r="R60" s="629">
        <f t="shared" si="45"/>
        <v>105.83333333333333</v>
      </c>
      <c r="S60" s="417">
        <f>ROUND(('tab.č. 3'!S60/pomocná!C7*1000),0)</f>
        <v>48</v>
      </c>
      <c r="T60" s="435">
        <f>ROUND(('tab.č. 3'!T60/pomocná!D7*1000),0)</f>
        <v>47</v>
      </c>
      <c r="U60" s="435">
        <f>ROUND(('tab.č. 3'!U60/pomocná!E7*1000),0)</f>
        <v>47</v>
      </c>
      <c r="V60" s="801">
        <f t="shared" si="46"/>
        <v>97.916666666666657</v>
      </c>
      <c r="W60" s="629">
        <f t="shared" si="22"/>
        <v>100</v>
      </c>
      <c r="X60" s="417">
        <f>ROUND(('tab.č. 3'!X60/pomocná!C8*1000),0)</f>
        <v>144</v>
      </c>
      <c r="Y60" s="435">
        <f>ROUND(('tab.č. 3'!Y60/pomocná!D8*1000),0)</f>
        <v>146</v>
      </c>
      <c r="Z60" s="435">
        <f>ROUND(('tab.č. 3'!Z60/pomocná!E8*1000),0)</f>
        <v>134</v>
      </c>
      <c r="AA60" s="801">
        <f>Z60/X60*100</f>
        <v>93.055555555555557</v>
      </c>
      <c r="AB60" s="629">
        <f t="shared" si="24"/>
        <v>91.780821917808225</v>
      </c>
      <c r="AC60" s="417">
        <f>ROUND(('tab.č. 3'!AC60/pomocná!C9*1000),0)</f>
        <v>92</v>
      </c>
      <c r="AD60" s="435">
        <f>ROUND(('tab.č. 3'!AD60/pomocná!D9*1000),0)</f>
        <v>97</v>
      </c>
      <c r="AE60" s="435">
        <f>ROUND(('tab.č. 3'!AE60/pomocná!E9*1000),0)</f>
        <v>87</v>
      </c>
      <c r="AF60" s="801">
        <f t="shared" si="47"/>
        <v>94.565217391304344</v>
      </c>
      <c r="AG60" s="629">
        <f t="shared" si="26"/>
        <v>89.690721649484544</v>
      </c>
      <c r="AH60" s="417">
        <f>ROUND(('tab.č. 3'!AH60/pomocná!C10*1000),0)</f>
        <v>115</v>
      </c>
      <c r="AI60" s="435">
        <f>ROUND(('tab.č. 3'!AI60/pomocná!D10*1000),0)</f>
        <v>115</v>
      </c>
      <c r="AJ60" s="435">
        <f>ROUND(('tab.č. 3'!AJ60/pomocná!E10*1000),0)</f>
        <v>96</v>
      </c>
      <c r="AK60" s="801">
        <f>AJ60/AH60*100</f>
        <v>83.478260869565219</v>
      </c>
      <c r="AL60" s="629">
        <f t="shared" si="48"/>
        <v>83.478260869565219</v>
      </c>
      <c r="AM60" s="417">
        <f>ROUND(('tab.č. 3'!AM60/pomocná!C11*1000),0)</f>
        <v>78</v>
      </c>
      <c r="AN60" s="435">
        <f>ROUND(('tab.č. 3'!AN60/pomocná!D11*1000),0)</f>
        <v>84</v>
      </c>
      <c r="AO60" s="435">
        <f>ROUND(('tab.č. 3'!AO60/pomocná!E11*1000),0)</f>
        <v>75</v>
      </c>
      <c r="AP60" s="801">
        <f t="shared" si="49"/>
        <v>96.15384615384616</v>
      </c>
      <c r="AQ60" s="629">
        <f t="shared" si="30"/>
        <v>89.285714285714292</v>
      </c>
      <c r="AR60" s="417">
        <f>ROUND(('tab.č. 3'!AR60/pomocná!C12*1000),0)</f>
        <v>143</v>
      </c>
      <c r="AS60" s="435">
        <f>ROUND(('tab.č. 3'!AS60/pomocná!D12*1000),0)</f>
        <v>78</v>
      </c>
      <c r="AT60" s="623"/>
      <c r="AU60" s="520"/>
      <c r="AV60" s="494"/>
      <c r="AW60" s="417">
        <f>ROUND(('tab.č. 3'!AW60/pomocná!C13*1000),0)</f>
        <v>95</v>
      </c>
      <c r="AX60" s="435">
        <f>ROUND(('tab.č. 3'!AX60/pomocná!D13*1000),0)</f>
        <v>97</v>
      </c>
      <c r="AY60" s="435">
        <f>ROUND(('tab.č. 3'!AY60/pomocná!E13*1000),0)</f>
        <v>92</v>
      </c>
      <c r="AZ60" s="801">
        <f t="shared" si="50"/>
        <v>96.84210526315789</v>
      </c>
      <c r="BA60" s="629">
        <f t="shared" si="41"/>
        <v>94.845360824742258</v>
      </c>
      <c r="BB60" s="565">
        <f>ROUND(('tab.č. 3'!BB60/pomocná!C14*1000),0)</f>
        <v>140</v>
      </c>
      <c r="BC60" s="435">
        <f>ROUND(('tab.č. 3'!BC60/pomocná!D14*1000),0)</f>
        <v>142</v>
      </c>
      <c r="BD60" s="435">
        <f>ROUND(('tab.č. 3'!BD60/pomocná!E14*1000),0)</f>
        <v>136</v>
      </c>
      <c r="BE60" s="801">
        <f>BD60/BB60*100</f>
        <v>97.142857142857139</v>
      </c>
      <c r="BF60" s="629">
        <f t="shared" si="34"/>
        <v>95.774647887323937</v>
      </c>
      <c r="BG60" s="350"/>
    </row>
    <row r="61" spans="1:59" ht="20.25" customHeight="1">
      <c r="A61" s="19" t="s">
        <v>33</v>
      </c>
      <c r="B61" s="23" t="s">
        <v>218</v>
      </c>
      <c r="C61" s="102" t="s">
        <v>142</v>
      </c>
      <c r="D61" s="435">
        <f>ROUND(('tab.č. 3'!D61/pomocná!C4*1000),0)</f>
        <v>189</v>
      </c>
      <c r="E61" s="435">
        <f>ROUND(('tab.č. 3'!E61/pomocná!D4*1000),0)</f>
        <v>196</v>
      </c>
      <c r="F61" s="78">
        <f>ROUND(('tab.č. 3'!F61/pomocná!E4*1000),0)</f>
        <v>198</v>
      </c>
      <c r="G61" s="799">
        <f t="shared" si="15"/>
        <v>104.76190476190477</v>
      </c>
      <c r="H61" s="629">
        <f t="shared" si="16"/>
        <v>101.0204081632653</v>
      </c>
      <c r="I61" s="565">
        <f>ROUND(('tab.č. 3'!I61/pomocná!C5*1000),0)</f>
        <v>138</v>
      </c>
      <c r="J61" s="435">
        <f>ROUND(('tab.č. 3'!J61/pomocná!D5*1000),0)</f>
        <v>135</v>
      </c>
      <c r="K61" s="435">
        <f>ROUND(('tab.č. 3'!K61/pomocná!E5*1000),0)</f>
        <v>146</v>
      </c>
      <c r="L61" s="801">
        <f t="shared" si="42"/>
        <v>105.79710144927536</v>
      </c>
      <c r="M61" s="629">
        <f t="shared" si="43"/>
        <v>108.14814814814815</v>
      </c>
      <c r="N61" s="417">
        <f>ROUND(('tab.č. 3'!N61/pomocná!C6*1000),0)</f>
        <v>135</v>
      </c>
      <c r="O61" s="435">
        <f>ROUND(('tab.č. 3'!O61/pomocná!D6*1000),0)</f>
        <v>141</v>
      </c>
      <c r="P61" s="435">
        <f>ROUND(('tab.č. 3'!P61/pomocná!E6*1000),0)</f>
        <v>137</v>
      </c>
      <c r="Q61" s="801">
        <f t="shared" si="44"/>
        <v>101.48148148148148</v>
      </c>
      <c r="R61" s="629">
        <f t="shared" si="45"/>
        <v>97.163120567375884</v>
      </c>
      <c r="S61" s="417">
        <f>ROUND(('tab.č. 3'!S61/pomocná!C7*1000),0)</f>
        <v>114</v>
      </c>
      <c r="T61" s="435">
        <f>ROUND(('tab.č. 3'!T61/pomocná!D7*1000),0)</f>
        <v>114</v>
      </c>
      <c r="U61" s="435">
        <f>ROUND(('tab.č. 3'!U61/pomocná!E7*1000),0)</f>
        <v>117</v>
      </c>
      <c r="V61" s="801">
        <f t="shared" si="46"/>
        <v>102.63157894736842</v>
      </c>
      <c r="W61" s="629">
        <f t="shared" si="22"/>
        <v>102.63157894736842</v>
      </c>
      <c r="X61" s="417">
        <f>ROUND(('tab.č. 3'!X61/pomocná!C8*1000),0)</f>
        <v>149</v>
      </c>
      <c r="Y61" s="435">
        <f>ROUND(('tab.č. 3'!Y61/pomocná!D8*1000),0)</f>
        <v>156</v>
      </c>
      <c r="Z61" s="435">
        <f>ROUND(('tab.č. 3'!Z61/pomocná!E8*1000),0)</f>
        <v>157</v>
      </c>
      <c r="AA61" s="801">
        <f>Z61/X61*100</f>
        <v>105.36912751677852</v>
      </c>
      <c r="AB61" s="629">
        <f t="shared" si="24"/>
        <v>100.64102564102564</v>
      </c>
      <c r="AC61" s="417">
        <f>ROUND(('tab.č. 3'!AC61/pomocná!C9*1000),0)</f>
        <v>119</v>
      </c>
      <c r="AD61" s="435">
        <f>ROUND(('tab.č. 3'!AD61/pomocná!D9*1000),0)</f>
        <v>127</v>
      </c>
      <c r="AE61" s="435">
        <f>ROUND(('tab.č. 3'!AE61/pomocná!E9*1000),0)</f>
        <v>127</v>
      </c>
      <c r="AF61" s="801">
        <f t="shared" si="47"/>
        <v>106.72268907563026</v>
      </c>
      <c r="AG61" s="629">
        <f t="shared" si="26"/>
        <v>100</v>
      </c>
      <c r="AH61" s="417">
        <f>ROUND(('tab.č. 3'!AH61/pomocná!C10*1000),0)</f>
        <v>123</v>
      </c>
      <c r="AI61" s="435">
        <f>ROUND(('tab.č. 3'!AI61/pomocná!D10*1000),0)</f>
        <v>130</v>
      </c>
      <c r="AJ61" s="435">
        <f>ROUND(('tab.č. 3'!AJ61/pomocná!E10*1000),0)</f>
        <v>130</v>
      </c>
      <c r="AK61" s="801">
        <f>AJ61/AH61*100</f>
        <v>105.6910569105691</v>
      </c>
      <c r="AL61" s="629">
        <f t="shared" si="48"/>
        <v>100</v>
      </c>
      <c r="AM61" s="417">
        <f>ROUND(('tab.č. 3'!AM61/pomocná!C11*1000),0)</f>
        <v>109</v>
      </c>
      <c r="AN61" s="435">
        <f>ROUND(('tab.č. 3'!AN61/pomocná!D11*1000),0)</f>
        <v>110</v>
      </c>
      <c r="AO61" s="435">
        <f>ROUND(('tab.č. 3'!AO61/pomocná!E11*1000),0)</f>
        <v>126</v>
      </c>
      <c r="AP61" s="801">
        <f t="shared" si="49"/>
        <v>115.59633027522935</v>
      </c>
      <c r="AQ61" s="629">
        <f t="shared" si="30"/>
        <v>114.54545454545455</v>
      </c>
      <c r="AR61" s="417">
        <f>ROUND(('tab.č. 3'!AR61/pomocná!C12*1000),0)</f>
        <v>326</v>
      </c>
      <c r="AS61" s="435">
        <f>ROUND(('tab.č. 3'!AS61/pomocná!D12*1000),0)</f>
        <v>171</v>
      </c>
      <c r="AT61" s="623"/>
      <c r="AU61" s="520"/>
      <c r="AV61" s="494"/>
      <c r="AW61" s="417">
        <f>ROUND(('tab.č. 3'!AW61/pomocná!C13*1000),0)</f>
        <v>126</v>
      </c>
      <c r="AX61" s="435">
        <f>ROUND(('tab.č. 3'!AX61/pomocná!D13*1000),0)</f>
        <v>129</v>
      </c>
      <c r="AY61" s="435">
        <f>ROUND(('tab.č. 3'!AY61/pomocná!E13*1000),0)</f>
        <v>131</v>
      </c>
      <c r="AZ61" s="801">
        <f t="shared" si="50"/>
        <v>103.96825396825398</v>
      </c>
      <c r="BA61" s="629">
        <f t="shared" si="41"/>
        <v>101.55038759689923</v>
      </c>
      <c r="BB61" s="565">
        <f>ROUND(('tab.č. 3'!BB61/pomocná!C14*1000),0)</f>
        <v>164</v>
      </c>
      <c r="BC61" s="435">
        <f>ROUND(('tab.č. 3'!BC61/pomocná!D14*1000),0)</f>
        <v>169</v>
      </c>
      <c r="BD61" s="435">
        <f>ROUND(('tab.č. 3'!BD61/pomocná!E14*1000),0)</f>
        <v>172</v>
      </c>
      <c r="BE61" s="801">
        <f>BD61/BB61*100</f>
        <v>104.8780487804878</v>
      </c>
      <c r="BF61" s="629">
        <f t="shared" si="34"/>
        <v>101.77514792899409</v>
      </c>
      <c r="BG61" s="350"/>
    </row>
    <row r="62" spans="1:59" ht="12.75" customHeight="1">
      <c r="A62" s="19" t="s">
        <v>5</v>
      </c>
      <c r="B62" s="23" t="s">
        <v>34</v>
      </c>
      <c r="C62" s="102" t="s">
        <v>142</v>
      </c>
      <c r="D62" s="435">
        <f>ROUND(('tab.č. 3'!D62/pomocná!C4*1000),0)</f>
        <v>3562</v>
      </c>
      <c r="E62" s="435">
        <f>ROUND(('tab.č. 3'!E62/pomocná!D4*1000),0)</f>
        <v>3466</v>
      </c>
      <c r="F62" s="78">
        <f>ROUND(('tab.č. 3'!F62/pomocná!E4*1000),0)</f>
        <v>3530</v>
      </c>
      <c r="G62" s="799">
        <f t="shared" si="15"/>
        <v>99.10162829870859</v>
      </c>
      <c r="H62" s="629">
        <f t="shared" si="16"/>
        <v>101.84650894402769</v>
      </c>
      <c r="I62" s="565">
        <f>ROUND(('tab.č. 3'!I62/pomocná!C5*1000),0)</f>
        <v>3093</v>
      </c>
      <c r="J62" s="435">
        <f>ROUND(('tab.č. 3'!J62/pomocná!D5*1000),0)</f>
        <v>3401</v>
      </c>
      <c r="K62" s="435">
        <f>ROUND(('tab.č. 3'!K62/pomocná!E5*1000),0)</f>
        <v>3109</v>
      </c>
      <c r="L62" s="801">
        <f t="shared" si="42"/>
        <v>100.51729712253477</v>
      </c>
      <c r="M62" s="629">
        <f t="shared" si="43"/>
        <v>91.414289914730958</v>
      </c>
      <c r="N62" s="417">
        <f>ROUND(('tab.č. 3'!N62/pomocná!C6*1000),0)</f>
        <v>2980</v>
      </c>
      <c r="O62" s="435">
        <f>ROUND(('tab.č. 3'!O62/pomocná!D6*1000),0)</f>
        <v>3170</v>
      </c>
      <c r="P62" s="435">
        <f>ROUND(('tab.č. 3'!P62/pomocná!E6*1000),0)</f>
        <v>2889</v>
      </c>
      <c r="Q62" s="801">
        <f t="shared" si="44"/>
        <v>96.946308724832221</v>
      </c>
      <c r="R62" s="629">
        <f t="shared" si="45"/>
        <v>91.135646687697161</v>
      </c>
      <c r="S62" s="417">
        <f>ROUND(('tab.č. 3'!S62/pomocná!C7*1000),0)</f>
        <v>2682</v>
      </c>
      <c r="T62" s="435">
        <f>ROUND(('tab.č. 3'!T62/pomocná!D7*1000),0)</f>
        <v>2668</v>
      </c>
      <c r="U62" s="435">
        <f>ROUND(('tab.č. 3'!U62/pomocná!E7*1000),0)</f>
        <v>2623</v>
      </c>
      <c r="V62" s="801">
        <f t="shared" si="46"/>
        <v>97.800149142431025</v>
      </c>
      <c r="W62" s="629">
        <f t="shared" si="22"/>
        <v>98.313343328335833</v>
      </c>
      <c r="X62" s="417">
        <f>ROUND(('tab.č. 3'!X62/pomocná!C8*1000),0)</f>
        <v>3332</v>
      </c>
      <c r="Y62" s="435">
        <f>ROUND(('tab.č. 3'!Y62/pomocná!D8*1000),0)</f>
        <v>3377</v>
      </c>
      <c r="Z62" s="435">
        <f>ROUND(('tab.č. 3'!Z62/pomocná!E8*1000),0)</f>
        <v>3317</v>
      </c>
      <c r="AA62" s="801">
        <f>Z62/X62*100</f>
        <v>99.549819927971186</v>
      </c>
      <c r="AB62" s="629">
        <f t="shared" si="24"/>
        <v>98.223275096239277</v>
      </c>
      <c r="AC62" s="417">
        <f>ROUND(('tab.č. 3'!AC62/pomocná!C9*1000),0)</f>
        <v>3058</v>
      </c>
      <c r="AD62" s="435">
        <f>ROUND(('tab.č. 3'!AD62/pomocná!D9*1000),0)</f>
        <v>3245</v>
      </c>
      <c r="AE62" s="435">
        <f>ROUND(('tab.č. 3'!AE62/pomocná!E9*1000),0)</f>
        <v>3081</v>
      </c>
      <c r="AF62" s="801">
        <f t="shared" si="47"/>
        <v>100.75212557226945</v>
      </c>
      <c r="AG62" s="629">
        <f t="shared" si="26"/>
        <v>94.94607087827427</v>
      </c>
      <c r="AH62" s="417">
        <f>ROUND(('tab.č. 3'!AH62/pomocná!C10*1000),0)</f>
        <v>2686</v>
      </c>
      <c r="AI62" s="435">
        <f>ROUND(('tab.č. 3'!AI62/pomocná!D10*1000),0)</f>
        <v>2776</v>
      </c>
      <c r="AJ62" s="435">
        <f>ROUND(('tab.č. 3'!AJ62/pomocná!E10*1000),0)</f>
        <v>2756</v>
      </c>
      <c r="AK62" s="801">
        <f>AJ62/AH62*100</f>
        <v>102.6061057334326</v>
      </c>
      <c r="AL62" s="629">
        <f t="shared" si="48"/>
        <v>99.279538904899141</v>
      </c>
      <c r="AM62" s="417">
        <f>ROUND(('tab.č. 3'!AM62/pomocná!C11*1000),0)</f>
        <v>2612</v>
      </c>
      <c r="AN62" s="435">
        <f>ROUND(('tab.č. 3'!AN62/pomocná!D11*1000),0)</f>
        <v>2824</v>
      </c>
      <c r="AO62" s="435">
        <f>ROUND(('tab.č. 3'!AO62/pomocná!E11*1000),0)</f>
        <v>2672</v>
      </c>
      <c r="AP62" s="801">
        <f t="shared" si="49"/>
        <v>102.29709035222052</v>
      </c>
      <c r="AQ62" s="629">
        <f t="shared" si="30"/>
        <v>94.617563739376777</v>
      </c>
      <c r="AR62" s="417">
        <f>ROUND(('tab.č. 3'!AR62/pomocná!C12*1000),0)</f>
        <v>1172</v>
      </c>
      <c r="AS62" s="435">
        <f>ROUND(('tab.č. 3'!AS62/pomocná!D12*1000),0)</f>
        <v>1566</v>
      </c>
      <c r="AT62" s="623"/>
      <c r="AU62" s="520"/>
      <c r="AV62" s="494"/>
      <c r="AW62" s="417">
        <f>ROUND(('tab.č. 3'!AW62/pomocná!C13*1000),0)</f>
        <v>2895</v>
      </c>
      <c r="AX62" s="435">
        <f>ROUND(('tab.č. 3'!AX62/pomocná!D13*1000),0)</f>
        <v>3039</v>
      </c>
      <c r="AY62" s="435">
        <f>ROUND(('tab.č. 3'!AY62/pomocná!E13*1000),0)</f>
        <v>2909</v>
      </c>
      <c r="AZ62" s="801">
        <f t="shared" si="50"/>
        <v>100.48359240069085</v>
      </c>
      <c r="BA62" s="629">
        <f t="shared" si="41"/>
        <v>95.722277064823956</v>
      </c>
      <c r="BB62" s="565">
        <f>ROUND(('tab.č. 3'!BB62/pomocná!C14*1000),0)</f>
        <v>3297</v>
      </c>
      <c r="BC62" s="435">
        <f>ROUND(('tab.č. 3'!BC62/pomocná!D14*1000),0)</f>
        <v>3294</v>
      </c>
      <c r="BD62" s="435">
        <f>ROUND(('tab.č. 3'!BD62/pomocná!E14*1000),0)</f>
        <v>3284</v>
      </c>
      <c r="BE62" s="801">
        <f>BD62/BB62*100</f>
        <v>99.605702153472848</v>
      </c>
      <c r="BF62" s="629">
        <f t="shared" si="34"/>
        <v>99.696417729204612</v>
      </c>
      <c r="BG62" s="350"/>
    </row>
    <row r="63" spans="1:59" ht="12.75" customHeight="1">
      <c r="A63" s="19"/>
      <c r="B63" s="80" t="s">
        <v>2</v>
      </c>
      <c r="C63" s="102" t="s">
        <v>142</v>
      </c>
      <c r="D63" s="514"/>
      <c r="E63" s="514"/>
      <c r="F63" s="399"/>
      <c r="G63" s="799"/>
      <c r="H63" s="630"/>
      <c r="I63" s="565"/>
      <c r="J63" s="435"/>
      <c r="K63" s="435"/>
      <c r="L63" s="801"/>
      <c r="M63" s="629"/>
      <c r="N63" s="417"/>
      <c r="O63" s="435"/>
      <c r="P63" s="435"/>
      <c r="Q63" s="801"/>
      <c r="R63" s="629"/>
      <c r="S63" s="417"/>
      <c r="T63" s="435"/>
      <c r="U63" s="435"/>
      <c r="V63" s="801"/>
      <c r="W63" s="629"/>
      <c r="X63" s="417"/>
      <c r="Y63" s="435"/>
      <c r="Z63" s="435"/>
      <c r="AA63" s="801"/>
      <c r="AB63" s="629"/>
      <c r="AC63" s="417"/>
      <c r="AD63" s="435"/>
      <c r="AE63" s="435"/>
      <c r="AF63" s="801"/>
      <c r="AG63" s="629"/>
      <c r="AH63" s="417"/>
      <c r="AI63" s="435"/>
      <c r="AJ63" s="435"/>
      <c r="AK63" s="801"/>
      <c r="AL63" s="629"/>
      <c r="AM63" s="417"/>
      <c r="AN63" s="435"/>
      <c r="AO63" s="435"/>
      <c r="AP63" s="801"/>
      <c r="AQ63" s="629"/>
      <c r="AR63" s="417"/>
      <c r="AS63" s="435"/>
      <c r="AT63" s="623"/>
      <c r="AU63" s="520"/>
      <c r="AV63" s="494"/>
      <c r="AW63" s="417"/>
      <c r="AX63" s="435"/>
      <c r="AY63" s="435"/>
      <c r="AZ63" s="801"/>
      <c r="BA63" s="629"/>
      <c r="BB63" s="565"/>
      <c r="BC63" s="435"/>
      <c r="BD63" s="435"/>
      <c r="BE63" s="801"/>
      <c r="BF63" s="629"/>
      <c r="BG63" s="350"/>
    </row>
    <row r="64" spans="1:59" ht="20.25" customHeight="1">
      <c r="A64" s="22" t="s">
        <v>35</v>
      </c>
      <c r="B64" s="82" t="s">
        <v>219</v>
      </c>
      <c r="C64" s="102" t="s">
        <v>142</v>
      </c>
      <c r="D64" s="514">
        <f>ROUND(('tab.č. 3'!D64/pomocná!C4*1000),0)</f>
        <v>2454</v>
      </c>
      <c r="E64" s="514">
        <f>ROUND(('tab.č. 3'!E64/pomocná!D4*1000),0)</f>
        <v>2408</v>
      </c>
      <c r="F64" s="399">
        <f>ROUND(('tab.č. 3'!F64/pomocná!E4*1000),0)</f>
        <v>2461</v>
      </c>
      <c r="G64" s="799">
        <f t="shared" si="15"/>
        <v>100.28524857375713</v>
      </c>
      <c r="H64" s="630">
        <f t="shared" si="16"/>
        <v>102.20099667774087</v>
      </c>
      <c r="I64" s="567">
        <f>ROUND(('tab.č. 3'!I64/pomocná!C5*1000),0)</f>
        <v>1982</v>
      </c>
      <c r="J64" s="514">
        <f>ROUND(('tab.č. 3'!J64/pomocná!D5*1000),0)</f>
        <v>2182</v>
      </c>
      <c r="K64" s="514">
        <f>ROUND(('tab.č. 3'!K64/pomocná!E5*1000),0)</f>
        <v>2014</v>
      </c>
      <c r="L64" s="800">
        <f t="shared" ref="L64:L71" si="51">K64/I64*100</f>
        <v>101.61453077699294</v>
      </c>
      <c r="M64" s="630">
        <f t="shared" ref="M64:M73" si="52">K64/J64*100</f>
        <v>92.300641613198891</v>
      </c>
      <c r="N64" s="418">
        <f>ROUND(('tab.č. 3'!N64/pomocná!C6*1000),0)</f>
        <v>2050</v>
      </c>
      <c r="O64" s="514">
        <f>ROUND(('tab.č. 3'!O64/pomocná!D6*1000),0)</f>
        <v>2148</v>
      </c>
      <c r="P64" s="514">
        <f>ROUND(('tab.č. 3'!P64/pomocná!E6*1000),0)</f>
        <v>1967</v>
      </c>
      <c r="Q64" s="800">
        <f t="shared" ref="Q64:Q71" si="53">P64/N64*100</f>
        <v>95.951219512195124</v>
      </c>
      <c r="R64" s="630">
        <f t="shared" ref="R64:R73" si="54">P64/O64*100</f>
        <v>91.573556797020487</v>
      </c>
      <c r="S64" s="418">
        <f>ROUND(('tab.č. 3'!S64/pomocná!C7*1000),0)</f>
        <v>1759</v>
      </c>
      <c r="T64" s="514">
        <f>ROUND(('tab.č. 3'!T64/pomocná!D7*1000),0)</f>
        <v>1747</v>
      </c>
      <c r="U64" s="514">
        <f>ROUND(('tab.č. 3'!U64/pomocná!E7*1000),0)</f>
        <v>1730</v>
      </c>
      <c r="V64" s="800">
        <f t="shared" ref="V64:V71" si="55">U64/S64*100</f>
        <v>98.351335986355878</v>
      </c>
      <c r="W64" s="630">
        <f t="shared" si="22"/>
        <v>99.026903262736127</v>
      </c>
      <c r="X64" s="418">
        <f>ROUND(('tab.č. 3'!X64/pomocná!C8*1000),0)</f>
        <v>2074</v>
      </c>
      <c r="Y64" s="514">
        <f>ROUND(('tab.č. 3'!Y64/pomocná!D8*1000),0)</f>
        <v>2127</v>
      </c>
      <c r="Z64" s="514">
        <f>ROUND(('tab.č. 3'!Z64/pomocná!E8*1000),0)</f>
        <v>2087</v>
      </c>
      <c r="AA64" s="800">
        <f t="shared" ref="AA64:AA71" si="56">Z64/X64*100</f>
        <v>100.6268081002893</v>
      </c>
      <c r="AB64" s="630">
        <f t="shared" si="24"/>
        <v>98.119417019275971</v>
      </c>
      <c r="AC64" s="418">
        <f>ROUND(('tab.č. 3'!AC64/pomocná!C9*1000),0)</f>
        <v>1928</v>
      </c>
      <c r="AD64" s="514">
        <f>ROUND(('tab.č. 3'!AD64/pomocná!D9*1000),0)</f>
        <v>2194</v>
      </c>
      <c r="AE64" s="514">
        <f>ROUND(('tab.č. 3'!AE64/pomocná!E9*1000),0)</f>
        <v>1957</v>
      </c>
      <c r="AF64" s="800">
        <f t="shared" ref="AF64:AF71" si="57">AE64/AC64*100</f>
        <v>101.50414937759335</v>
      </c>
      <c r="AG64" s="630">
        <f t="shared" si="26"/>
        <v>89.197812215132174</v>
      </c>
      <c r="AH64" s="418">
        <f>ROUND(('tab.č. 3'!AH64/pomocná!C10*1000),0)</f>
        <v>1903</v>
      </c>
      <c r="AI64" s="514">
        <f>ROUND(('tab.č. 3'!AI64/pomocná!D10*1000),0)</f>
        <v>1978</v>
      </c>
      <c r="AJ64" s="514">
        <f>ROUND(('tab.č. 3'!AJ64/pomocná!E10*1000),0)</f>
        <v>1962</v>
      </c>
      <c r="AK64" s="800">
        <f t="shared" ref="AK64:AK71" si="58">AJ64/AH64*100</f>
        <v>103.10036784025223</v>
      </c>
      <c r="AL64" s="630">
        <f t="shared" si="48"/>
        <v>99.191102123356927</v>
      </c>
      <c r="AM64" s="418">
        <f>ROUND(('tab.č. 3'!AM64/pomocná!C11*1000),0)</f>
        <v>1823</v>
      </c>
      <c r="AN64" s="514">
        <f>ROUND(('tab.č. 3'!AN64/pomocná!D11*1000),0)</f>
        <v>1984</v>
      </c>
      <c r="AO64" s="514">
        <f>ROUND(('tab.č. 3'!AO64/pomocná!E11*1000),0)</f>
        <v>1850</v>
      </c>
      <c r="AP64" s="800">
        <f t="shared" ref="AP64:AP71" si="59">AO64/AM64*100</f>
        <v>101.48107515085026</v>
      </c>
      <c r="AQ64" s="630">
        <f t="shared" si="30"/>
        <v>93.245967741935488</v>
      </c>
      <c r="AR64" s="418">
        <f>ROUND(('tab.č. 3'!AR64/pomocná!C12*1000),0)</f>
        <v>1023</v>
      </c>
      <c r="AS64" s="514">
        <f>ROUND(('tab.č. 3'!AS64/pomocná!D12*1000),0)</f>
        <v>1512</v>
      </c>
      <c r="AT64" s="624"/>
      <c r="AU64" s="521"/>
      <c r="AV64" s="496"/>
      <c r="AW64" s="418">
        <f>ROUND(('tab.č. 3'!AW64/pomocná!C13*1000),0)</f>
        <v>1911</v>
      </c>
      <c r="AX64" s="514">
        <f>ROUND(('tab.č. 3'!AX64/pomocná!D13*1000),0)</f>
        <v>2051</v>
      </c>
      <c r="AY64" s="514">
        <f>ROUND(('tab.č. 3'!AY64/pomocná!E13*1000),0)</f>
        <v>1924</v>
      </c>
      <c r="AZ64" s="800">
        <f t="shared" ref="AZ64:AZ71" si="60">AY64/AW64*100</f>
        <v>100.68027210884354</v>
      </c>
      <c r="BA64" s="630">
        <f t="shared" si="41"/>
        <v>93.807898586055586</v>
      </c>
      <c r="BB64" s="567">
        <f>ROUND(('tab.č. 3'!BB64/pomocná!C14*1000),0)</f>
        <v>2239</v>
      </c>
      <c r="BC64" s="514">
        <f>ROUND(('tab.č. 3'!BC64/pomocná!D14*1000),0)</f>
        <v>2265</v>
      </c>
      <c r="BD64" s="514">
        <f>ROUND(('tab.č. 3'!BD64/pomocná!E14*1000),0)</f>
        <v>2248</v>
      </c>
      <c r="BE64" s="800">
        <f t="shared" ref="BE64:BE71" si="61">BD64/BB64*100</f>
        <v>100.4019651630192</v>
      </c>
      <c r="BF64" s="630">
        <f t="shared" si="34"/>
        <v>99.249448123620311</v>
      </c>
    </row>
    <row r="65" spans="1:59" ht="12.75" customHeight="1">
      <c r="A65" s="22" t="s">
        <v>36</v>
      </c>
      <c r="B65" s="91" t="s">
        <v>37</v>
      </c>
      <c r="C65" s="102" t="s">
        <v>142</v>
      </c>
      <c r="D65" s="514">
        <f>ROUND(('tab.č. 3'!D65/pomocná!C4*1000),0)</f>
        <v>1162</v>
      </c>
      <c r="E65" s="514">
        <f>ROUND(('tab.č. 3'!E65/pomocná!D4*1000),0)</f>
        <v>1141</v>
      </c>
      <c r="F65" s="399">
        <f>ROUND(('tab.č. 3'!F65/pomocná!E4*1000),0)</f>
        <v>1156</v>
      </c>
      <c r="G65" s="799">
        <f t="shared" si="15"/>
        <v>99.483648881239233</v>
      </c>
      <c r="H65" s="630">
        <f t="shared" si="16"/>
        <v>101.31463628396145</v>
      </c>
      <c r="I65" s="567">
        <f>ROUND(('tab.č. 3'!I65/pomocná!C5*1000),0)</f>
        <v>866</v>
      </c>
      <c r="J65" s="514">
        <f>ROUND(('tab.č. 3'!J65/pomocná!D5*1000),0)</f>
        <v>959</v>
      </c>
      <c r="K65" s="514">
        <f>ROUND(('tab.č. 3'!K65/pomocná!E5*1000),0)</f>
        <v>862</v>
      </c>
      <c r="L65" s="800">
        <f t="shared" si="51"/>
        <v>99.53810623556582</v>
      </c>
      <c r="M65" s="630">
        <f t="shared" si="52"/>
        <v>89.885297184567264</v>
      </c>
      <c r="N65" s="418">
        <f>ROUND(('tab.č. 3'!N65/pomocná!C6*1000),0)</f>
        <v>880</v>
      </c>
      <c r="O65" s="514">
        <f>ROUND(('tab.č. 3'!O65/pomocná!D6*1000),0)</f>
        <v>918</v>
      </c>
      <c r="P65" s="514">
        <f>ROUND(('tab.č. 3'!P65/pomocná!E6*1000),0)</f>
        <v>828</v>
      </c>
      <c r="Q65" s="800">
        <f t="shared" si="53"/>
        <v>94.090909090909093</v>
      </c>
      <c r="R65" s="630">
        <f t="shared" si="54"/>
        <v>90.196078431372555</v>
      </c>
      <c r="S65" s="418">
        <f>ROUND(('tab.č. 3'!S65/pomocná!C7*1000),0)</f>
        <v>785</v>
      </c>
      <c r="T65" s="514">
        <f>ROUND(('tab.č. 3'!T65/pomocná!D7*1000),0)</f>
        <v>747</v>
      </c>
      <c r="U65" s="514">
        <f>ROUND(('tab.č. 3'!U65/pomocná!E7*1000),0)</f>
        <v>744</v>
      </c>
      <c r="V65" s="800">
        <f t="shared" si="55"/>
        <v>94.777070063694268</v>
      </c>
      <c r="W65" s="630">
        <f t="shared" si="22"/>
        <v>99.598393574297177</v>
      </c>
      <c r="X65" s="418">
        <f>ROUND(('tab.č. 3'!X65/pomocná!C8*1000),0)</f>
        <v>1206</v>
      </c>
      <c r="Y65" s="514">
        <f>ROUND(('tab.č. 3'!Y65/pomocná!D8*1000),0)</f>
        <v>1229</v>
      </c>
      <c r="Z65" s="514">
        <f>ROUND(('tab.č. 3'!Z65/pomocná!E8*1000),0)</f>
        <v>1193</v>
      </c>
      <c r="AA65" s="800">
        <f t="shared" si="56"/>
        <v>98.922056384742945</v>
      </c>
      <c r="AB65" s="630">
        <f t="shared" si="24"/>
        <v>97.070789259560613</v>
      </c>
      <c r="AC65" s="418">
        <f>ROUND(('tab.č. 3'!AC65/pomocná!C9*1000),0)</f>
        <v>804</v>
      </c>
      <c r="AD65" s="514">
        <f>ROUND(('tab.č. 3'!AD65/pomocná!D9*1000),0)</f>
        <v>920</v>
      </c>
      <c r="AE65" s="514">
        <f>ROUND(('tab.č. 3'!AE65/pomocná!E9*1000),0)</f>
        <v>803</v>
      </c>
      <c r="AF65" s="800">
        <f t="shared" si="57"/>
        <v>99.875621890547265</v>
      </c>
      <c r="AG65" s="630">
        <f t="shared" si="26"/>
        <v>87.282608695652172</v>
      </c>
      <c r="AH65" s="418">
        <f>ROUND(('tab.č. 3'!AH65/pomocná!C10*1000),0)</f>
        <v>754</v>
      </c>
      <c r="AI65" s="514">
        <f>ROUND(('tab.č. 3'!AI65/pomocná!D10*1000),0)</f>
        <v>787</v>
      </c>
      <c r="AJ65" s="514">
        <f>ROUND(('tab.č. 3'!AJ65/pomocná!E10*1000),0)</f>
        <v>758</v>
      </c>
      <c r="AK65" s="800">
        <f t="shared" si="58"/>
        <v>100.53050397877985</v>
      </c>
      <c r="AL65" s="630">
        <f t="shared" si="48"/>
        <v>96.315120711562898</v>
      </c>
      <c r="AM65" s="418">
        <f>ROUND(('tab.č. 3'!AM65/pomocná!C11*1000),0)</f>
        <v>769</v>
      </c>
      <c r="AN65" s="514">
        <f>ROUND(('tab.č. 3'!AN65/pomocná!D11*1000),0)</f>
        <v>833</v>
      </c>
      <c r="AO65" s="514">
        <f>ROUND(('tab.č. 3'!AO65/pomocná!E11*1000),0)</f>
        <v>758</v>
      </c>
      <c r="AP65" s="800">
        <f t="shared" si="59"/>
        <v>98.569570871261377</v>
      </c>
      <c r="AQ65" s="630">
        <f t="shared" si="30"/>
        <v>90.996398559423781</v>
      </c>
      <c r="AR65" s="418">
        <f>ROUND(('tab.č. 3'!AR65/pomocná!C12*1000),0)</f>
        <v>276</v>
      </c>
      <c r="AS65" s="514">
        <f>ROUND(('tab.č. 3'!AS65/pomocná!D12*1000),0)</f>
        <v>648</v>
      </c>
      <c r="AT65" s="624"/>
      <c r="AU65" s="521"/>
      <c r="AV65" s="496"/>
      <c r="AW65" s="418">
        <f>ROUND(('tab.č. 3'!AW65/pomocná!C13*1000),0)</f>
        <v>822</v>
      </c>
      <c r="AX65" s="514">
        <f>ROUND(('tab.č. 3'!AX65/pomocná!D13*1000),0)</f>
        <v>879</v>
      </c>
      <c r="AY65" s="514">
        <f>ROUND(('tab.č. 3'!AY65/pomocná!E13*1000),0)</f>
        <v>810</v>
      </c>
      <c r="AZ65" s="800">
        <f t="shared" si="60"/>
        <v>98.540145985401466</v>
      </c>
      <c r="BA65" s="630">
        <f t="shared" si="41"/>
        <v>92.150170648464169</v>
      </c>
      <c r="BB65" s="567">
        <f>ROUND(('tab.č. 3'!BB65/pomocná!C14*1000),0)</f>
        <v>1027</v>
      </c>
      <c r="BC65" s="514">
        <f>ROUND(('tab.č. 3'!BC65/pomocná!D14*1000),0)</f>
        <v>1036</v>
      </c>
      <c r="BD65" s="514">
        <f>ROUND(('tab.č. 3'!BD65/pomocná!E14*1000),0)</f>
        <v>1019</v>
      </c>
      <c r="BE65" s="800">
        <f t="shared" si="61"/>
        <v>99.22103213242454</v>
      </c>
      <c r="BF65" s="630">
        <f t="shared" si="34"/>
        <v>98.359073359073363</v>
      </c>
    </row>
    <row r="66" spans="1:59" ht="12.75" customHeight="1">
      <c r="A66" s="22" t="s">
        <v>38</v>
      </c>
      <c r="B66" s="91" t="s">
        <v>39</v>
      </c>
      <c r="C66" s="102" t="s">
        <v>142</v>
      </c>
      <c r="D66" s="514">
        <f>ROUND(('tab.č. 3'!D66/pomocná!C4*1000),0)</f>
        <v>1292</v>
      </c>
      <c r="E66" s="514">
        <f>ROUND(('tab.č. 3'!E66/pomocná!D4*1000),0)</f>
        <v>1267</v>
      </c>
      <c r="F66" s="399">
        <f>ROUND(('tab.č. 3'!F66/pomocná!E4*1000),0)</f>
        <v>1306</v>
      </c>
      <c r="G66" s="799">
        <f t="shared" si="15"/>
        <v>101.08359133126935</v>
      </c>
      <c r="H66" s="630">
        <f t="shared" si="16"/>
        <v>103.07813733228097</v>
      </c>
      <c r="I66" s="567">
        <f>ROUND(('tab.č. 3'!I66/pomocná!C5*1000),0)</f>
        <v>1116</v>
      </c>
      <c r="J66" s="514">
        <f>ROUND(('tab.č. 3'!J66/pomocná!D5*1000),0)</f>
        <v>1223</v>
      </c>
      <c r="K66" s="514">
        <f>ROUND(('tab.č. 3'!K66/pomocná!E5*1000),0)</f>
        <v>1152</v>
      </c>
      <c r="L66" s="800">
        <f t="shared" si="51"/>
        <v>103.2258064516129</v>
      </c>
      <c r="M66" s="630">
        <f t="shared" si="52"/>
        <v>94.194603434178248</v>
      </c>
      <c r="N66" s="418">
        <f>ROUND(('tab.č. 3'!N66/pomocná!C6*1000),0)</f>
        <v>1170</v>
      </c>
      <c r="O66" s="514">
        <f>ROUND(('tab.č. 3'!O66/pomocná!D6*1000),0)</f>
        <v>1229</v>
      </c>
      <c r="P66" s="514">
        <f>ROUND(('tab.č. 3'!P66/pomocná!E6*1000),0)</f>
        <v>1140</v>
      </c>
      <c r="Q66" s="800">
        <f t="shared" si="53"/>
        <v>97.435897435897431</v>
      </c>
      <c r="R66" s="630">
        <f t="shared" si="54"/>
        <v>92.758340113913746</v>
      </c>
      <c r="S66" s="418">
        <f>ROUND(('tab.č. 3'!S66/pomocná!C7*1000),0)</f>
        <v>973</v>
      </c>
      <c r="T66" s="514">
        <f>ROUND(('tab.č. 3'!T66/pomocná!D7*1000),0)</f>
        <v>1000</v>
      </c>
      <c r="U66" s="514">
        <f>ROUND(('tab.č. 3'!U66/pomocná!E7*1000),0)</f>
        <v>986</v>
      </c>
      <c r="V66" s="800">
        <f t="shared" si="55"/>
        <v>101.33607399794451</v>
      </c>
      <c r="W66" s="630">
        <f t="shared" si="22"/>
        <v>98.6</v>
      </c>
      <c r="X66" s="418">
        <f>ROUND(('tab.č. 3'!X66/pomocná!C8*1000),0)</f>
        <v>868</v>
      </c>
      <c r="Y66" s="514">
        <f>ROUND(('tab.č. 3'!Y66/pomocná!D8*1000),0)</f>
        <v>898</v>
      </c>
      <c r="Z66" s="514">
        <f>ROUND(('tab.č. 3'!Z66/pomocná!E8*1000),0)</f>
        <v>893</v>
      </c>
      <c r="AA66" s="800">
        <f t="shared" si="56"/>
        <v>102.88018433179724</v>
      </c>
      <c r="AB66" s="630">
        <f t="shared" si="24"/>
        <v>99.443207126948778</v>
      </c>
      <c r="AC66" s="418">
        <f>ROUND(('tab.č. 3'!AC66/pomocná!C9*1000),0)</f>
        <v>1124</v>
      </c>
      <c r="AD66" s="514">
        <f>ROUND(('tab.č. 3'!AD66/pomocná!D9*1000),0)</f>
        <v>1274</v>
      </c>
      <c r="AE66" s="514">
        <f>ROUND(('tab.č. 3'!AE66/pomocná!E9*1000),0)</f>
        <v>1153</v>
      </c>
      <c r="AF66" s="800">
        <f t="shared" si="57"/>
        <v>102.58007117437722</v>
      </c>
      <c r="AG66" s="630">
        <f t="shared" si="26"/>
        <v>90.50235478806907</v>
      </c>
      <c r="AH66" s="418">
        <f>ROUND(('tab.č. 3'!AH66/pomocná!C10*1000),0)</f>
        <v>1149</v>
      </c>
      <c r="AI66" s="514">
        <f>ROUND(('tab.č. 3'!AI66/pomocná!D10*1000),0)</f>
        <v>1191</v>
      </c>
      <c r="AJ66" s="514">
        <f>ROUND(('tab.č. 3'!AJ66/pomocná!E10*1000),0)</f>
        <v>1204</v>
      </c>
      <c r="AK66" s="800">
        <f t="shared" si="58"/>
        <v>104.78677110530896</v>
      </c>
      <c r="AL66" s="630">
        <f t="shared" si="48"/>
        <v>101.09151973131823</v>
      </c>
      <c r="AM66" s="418">
        <f>ROUND(('tab.č. 3'!AM66/pomocná!C11*1000),0)</f>
        <v>1054</v>
      </c>
      <c r="AN66" s="514">
        <f>ROUND(('tab.č. 3'!AN66/pomocná!D11*1000),0)</f>
        <v>1151</v>
      </c>
      <c r="AO66" s="514">
        <f>ROUND(('tab.č. 3'!AO66/pomocná!E11*1000),0)</f>
        <v>1092</v>
      </c>
      <c r="AP66" s="800">
        <f t="shared" si="59"/>
        <v>103.60531309297913</v>
      </c>
      <c r="AQ66" s="630">
        <f t="shared" si="30"/>
        <v>94.874022589052998</v>
      </c>
      <c r="AR66" s="418">
        <f>ROUND(('tab.č. 3'!AR66/pomocná!C12*1000),0)</f>
        <v>747</v>
      </c>
      <c r="AS66" s="514">
        <f>ROUND(('tab.č. 3'!AS66/pomocná!D12*1000),0)</f>
        <v>864</v>
      </c>
      <c r="AT66" s="624"/>
      <c r="AU66" s="521"/>
      <c r="AV66" s="496"/>
      <c r="AW66" s="418">
        <f>ROUND(('tab.č. 3'!AW66/pomocná!C13*1000),0)</f>
        <v>1089</v>
      </c>
      <c r="AX66" s="514">
        <f>ROUND(('tab.č. 3'!AX66/pomocná!D13*1000),0)</f>
        <v>1173</v>
      </c>
      <c r="AY66" s="514">
        <f>ROUND(('tab.č. 3'!AY66/pomocná!E13*1000),0)</f>
        <v>1114</v>
      </c>
      <c r="AZ66" s="800">
        <f t="shared" si="60"/>
        <v>102.29568411386593</v>
      </c>
      <c r="BA66" s="630">
        <f t="shared" si="41"/>
        <v>94.970161977834607</v>
      </c>
      <c r="BB66" s="567">
        <f>ROUND(('tab.č. 3'!BB66/pomocná!C14*1000),0)</f>
        <v>1212</v>
      </c>
      <c r="BC66" s="514">
        <f>ROUND(('tab.č. 3'!BC66/pomocná!D14*1000),0)</f>
        <v>1229</v>
      </c>
      <c r="BD66" s="514">
        <f>ROUND(('tab.č. 3'!BD66/pomocná!E14*1000),0)</f>
        <v>1230</v>
      </c>
      <c r="BE66" s="800">
        <f t="shared" si="61"/>
        <v>101.48514851485149</v>
      </c>
      <c r="BF66" s="630">
        <f t="shared" si="34"/>
        <v>100.08136696501219</v>
      </c>
    </row>
    <row r="67" spans="1:59" ht="12.75" customHeight="1">
      <c r="A67" s="22" t="s">
        <v>40</v>
      </c>
      <c r="B67" s="82" t="s">
        <v>41</v>
      </c>
      <c r="C67" s="102" t="s">
        <v>142</v>
      </c>
      <c r="D67" s="514">
        <f>ROUND(('tab.č. 3'!D67/pomocná!C4*1000),0)</f>
        <v>1108</v>
      </c>
      <c r="E67" s="514">
        <f>ROUND(('tab.č. 3'!E67/pomocná!D4*1000),0)</f>
        <v>1057</v>
      </c>
      <c r="F67" s="399">
        <f>ROUND(('tab.č. 3'!F67/pomocná!E4*1000),0)</f>
        <v>1069</v>
      </c>
      <c r="G67" s="799">
        <f t="shared" si="15"/>
        <v>96.480144404332137</v>
      </c>
      <c r="H67" s="630">
        <f t="shared" si="16"/>
        <v>101.13528855250709</v>
      </c>
      <c r="I67" s="567">
        <f>ROUND(('tab.č. 3'!I67/pomocná!C5*1000),0)</f>
        <v>1111</v>
      </c>
      <c r="J67" s="514">
        <f>ROUND(('tab.č. 3'!J67/pomocná!D5*1000),0)</f>
        <v>1219</v>
      </c>
      <c r="K67" s="514">
        <f>ROUND(('tab.č. 3'!K67/pomocná!E5*1000),0)</f>
        <v>1095</v>
      </c>
      <c r="L67" s="800">
        <f t="shared" si="51"/>
        <v>98.55985598559856</v>
      </c>
      <c r="M67" s="630">
        <f t="shared" si="52"/>
        <v>89.827727645611162</v>
      </c>
      <c r="N67" s="418">
        <f>ROUND(('tab.č. 3'!N67/pomocná!C6*1000),0)</f>
        <v>929</v>
      </c>
      <c r="O67" s="514">
        <f>ROUND(('tab.č. 3'!O67/pomocná!D6*1000),0)</f>
        <v>1023</v>
      </c>
      <c r="P67" s="514">
        <f>ROUND(('tab.č. 3'!P67/pomocná!E6*1000),0)</f>
        <v>922</v>
      </c>
      <c r="Q67" s="800">
        <f t="shared" si="53"/>
        <v>99.246501614639399</v>
      </c>
      <c r="R67" s="630">
        <f t="shared" si="54"/>
        <v>90.127077223851416</v>
      </c>
      <c r="S67" s="418">
        <f>ROUND(('tab.č. 3'!S67/pomocná!C7*1000),0)</f>
        <v>923</v>
      </c>
      <c r="T67" s="514">
        <f>ROUND(('tab.č. 3'!T67/pomocná!D7*1000),0)</f>
        <v>921</v>
      </c>
      <c r="U67" s="514">
        <f>ROUND(('tab.č. 3'!U67/pomocná!E7*1000),0)</f>
        <v>893</v>
      </c>
      <c r="V67" s="800">
        <f t="shared" si="55"/>
        <v>96.74972914409534</v>
      </c>
      <c r="W67" s="630">
        <f t="shared" si="22"/>
        <v>96.959826275787179</v>
      </c>
      <c r="X67" s="418">
        <f>ROUND(('tab.č. 3'!X67/pomocná!C8*1000),0)</f>
        <v>1258</v>
      </c>
      <c r="Y67" s="514">
        <f>ROUND(('tab.č. 3'!Y67/pomocná!D8*1000),0)</f>
        <v>1249</v>
      </c>
      <c r="Z67" s="514">
        <f>ROUND(('tab.č. 3'!Z67/pomocná!E8*1000),0)</f>
        <v>1230</v>
      </c>
      <c r="AA67" s="800">
        <f t="shared" si="56"/>
        <v>97.774244833068352</v>
      </c>
      <c r="AB67" s="630">
        <f t="shared" si="24"/>
        <v>98.478783026421141</v>
      </c>
      <c r="AC67" s="418">
        <f>ROUND(('tab.č. 3'!AC67/pomocná!C9*1000),0)</f>
        <v>1131</v>
      </c>
      <c r="AD67" s="514">
        <f>ROUND(('tab.č. 3'!AD67/pomocná!D9*1000),0)</f>
        <v>1051</v>
      </c>
      <c r="AE67" s="514">
        <f>ROUND(('tab.č. 3'!AE67/pomocná!E9*1000),0)</f>
        <v>1125</v>
      </c>
      <c r="AF67" s="800">
        <f t="shared" si="57"/>
        <v>99.469496021220166</v>
      </c>
      <c r="AG67" s="630">
        <f t="shared" si="26"/>
        <v>107.04091341579449</v>
      </c>
      <c r="AH67" s="418">
        <f>ROUND(('tab.č. 3'!AH67/pomocná!C10*1000),0)</f>
        <v>783</v>
      </c>
      <c r="AI67" s="514">
        <f>ROUND(('tab.č. 3'!AI67/pomocná!D10*1000),0)</f>
        <v>798</v>
      </c>
      <c r="AJ67" s="514">
        <f>ROUND(('tab.č. 3'!AJ67/pomocná!E10*1000),0)</f>
        <v>794</v>
      </c>
      <c r="AK67" s="800">
        <f t="shared" si="58"/>
        <v>101.40485312899105</v>
      </c>
      <c r="AL67" s="630">
        <f t="shared" si="48"/>
        <v>99.498746867167924</v>
      </c>
      <c r="AM67" s="418">
        <f>ROUND(('tab.č. 3'!AM67/pomocná!C11*1000),0)</f>
        <v>789</v>
      </c>
      <c r="AN67" s="514">
        <f>ROUND(('tab.č. 3'!AN67/pomocná!D11*1000),0)</f>
        <v>840</v>
      </c>
      <c r="AO67" s="514">
        <f>ROUND(('tab.č. 3'!AO67/pomocná!E11*1000),0)</f>
        <v>822</v>
      </c>
      <c r="AP67" s="800">
        <f t="shared" si="59"/>
        <v>104.18250950570342</v>
      </c>
      <c r="AQ67" s="630">
        <f t="shared" si="30"/>
        <v>97.857142857142847</v>
      </c>
      <c r="AR67" s="418">
        <f>ROUND(('tab.č. 3'!AR67/pomocná!C12*1000),0)</f>
        <v>148</v>
      </c>
      <c r="AS67" s="514">
        <f>ROUND(('tab.č. 3'!AS67/pomocná!D12*1000),0)</f>
        <v>55</v>
      </c>
      <c r="AT67" s="624"/>
      <c r="AU67" s="521"/>
      <c r="AV67" s="496"/>
      <c r="AW67" s="418">
        <f>ROUND(('tab.č. 3'!AW67/pomocná!C13*1000),0)</f>
        <v>984</v>
      </c>
      <c r="AX67" s="514">
        <f>ROUND(('tab.č. 3'!AX67/pomocná!D13*1000),0)</f>
        <v>987</v>
      </c>
      <c r="AY67" s="514">
        <f>ROUND(('tab.č. 3'!AY67/pomocná!E13*1000),0)</f>
        <v>985</v>
      </c>
      <c r="AZ67" s="800">
        <f t="shared" si="60"/>
        <v>100.10162601626016</v>
      </c>
      <c r="BA67" s="630">
        <f t="shared" si="41"/>
        <v>99.79736575481256</v>
      </c>
      <c r="BB67" s="567">
        <f>ROUND(('tab.č. 3'!BB67/pomocná!C14*1000),0)</f>
        <v>1059</v>
      </c>
      <c r="BC67" s="514">
        <f>ROUND(('tab.č. 3'!BC67/pomocná!D14*1000),0)</f>
        <v>1029</v>
      </c>
      <c r="BD67" s="514">
        <f>ROUND(('tab.č. 3'!BD67/pomocná!E14*1000),0)</f>
        <v>1036</v>
      </c>
      <c r="BE67" s="800">
        <f t="shared" si="61"/>
        <v>97.828139754485363</v>
      </c>
      <c r="BF67" s="630">
        <f t="shared" si="34"/>
        <v>100.68027210884354</v>
      </c>
    </row>
    <row r="68" spans="1:59" ht="12.75" customHeight="1">
      <c r="A68" s="23" t="s">
        <v>6</v>
      </c>
      <c r="B68" s="23" t="s">
        <v>42</v>
      </c>
      <c r="C68" s="102" t="s">
        <v>142</v>
      </c>
      <c r="D68" s="435">
        <f>ROUND(('tab.č. 3'!D68/pomocná!C4*1000),0)</f>
        <v>661</v>
      </c>
      <c r="E68" s="435">
        <f>ROUND(('tab.č. 3'!E68/pomocná!D4*1000),0)</f>
        <v>644</v>
      </c>
      <c r="F68" s="78">
        <f>ROUND(('tab.č. 3'!F68/pomocná!E4*1000),0)</f>
        <v>682</v>
      </c>
      <c r="G68" s="799">
        <f t="shared" si="15"/>
        <v>103.17700453857792</v>
      </c>
      <c r="H68" s="629">
        <f t="shared" si="16"/>
        <v>105.90062111801242</v>
      </c>
      <c r="I68" s="565">
        <f>ROUND(('tab.č. 3'!I68/pomocná!C5*1000),0)</f>
        <v>521</v>
      </c>
      <c r="J68" s="435">
        <f>ROUND(('tab.č. 3'!J68/pomocná!D5*1000),0)</f>
        <v>538</v>
      </c>
      <c r="K68" s="435">
        <f>ROUND(('tab.č. 3'!K68/pomocná!E5*1000),0)</f>
        <v>539</v>
      </c>
      <c r="L68" s="801">
        <f t="shared" si="51"/>
        <v>103.45489443378119</v>
      </c>
      <c r="M68" s="629">
        <f t="shared" si="52"/>
        <v>100.18587360594795</v>
      </c>
      <c r="N68" s="417">
        <f>ROUND(('tab.č. 3'!N68/pomocná!C6*1000),0)</f>
        <v>406</v>
      </c>
      <c r="O68" s="435">
        <f>ROUND(('tab.č. 3'!O68/pomocná!D6*1000),0)</f>
        <v>480</v>
      </c>
      <c r="P68" s="435">
        <f>ROUND(('tab.č. 3'!P68/pomocná!E6*1000),0)</f>
        <v>529</v>
      </c>
      <c r="Q68" s="801">
        <f t="shared" si="53"/>
        <v>130.29556650246306</v>
      </c>
      <c r="R68" s="629">
        <f t="shared" si="54"/>
        <v>110.20833333333333</v>
      </c>
      <c r="S68" s="417">
        <f>ROUND(('tab.č. 3'!S68/pomocná!C7*1000),0)</f>
        <v>410</v>
      </c>
      <c r="T68" s="435">
        <f>ROUND(('tab.č. 3'!T68/pomocná!D7*1000),0)</f>
        <v>401</v>
      </c>
      <c r="U68" s="435">
        <f>ROUND(('tab.č. 3'!U68/pomocná!E7*1000),0)</f>
        <v>409</v>
      </c>
      <c r="V68" s="801">
        <f t="shared" si="55"/>
        <v>99.756097560975604</v>
      </c>
      <c r="W68" s="629">
        <f t="shared" si="22"/>
        <v>101.99501246882794</v>
      </c>
      <c r="X68" s="417">
        <f>ROUND(('tab.č. 3'!X68/pomocná!C8*1000),0)</f>
        <v>539</v>
      </c>
      <c r="Y68" s="435">
        <f>ROUND(('tab.č. 3'!Y68/pomocná!D8*1000),0)</f>
        <v>572</v>
      </c>
      <c r="Z68" s="435">
        <f>ROUND(('tab.č. 3'!Z68/pomocná!E8*1000),0)</f>
        <v>520</v>
      </c>
      <c r="AA68" s="801">
        <f t="shared" si="56"/>
        <v>96.474953617810769</v>
      </c>
      <c r="AB68" s="629">
        <f t="shared" si="24"/>
        <v>90.909090909090907</v>
      </c>
      <c r="AC68" s="417">
        <f>ROUND(('tab.č. 3'!AC68/pomocná!C9*1000),0)</f>
        <v>479</v>
      </c>
      <c r="AD68" s="435">
        <f>ROUND(('tab.č. 3'!AD68/pomocná!D9*1000),0)</f>
        <v>497</v>
      </c>
      <c r="AE68" s="435">
        <f>ROUND(('tab.č. 3'!AE68/pomocná!E9*1000),0)</f>
        <v>510</v>
      </c>
      <c r="AF68" s="801">
        <f t="shared" si="57"/>
        <v>106.47181628392484</v>
      </c>
      <c r="AG68" s="629">
        <f t="shared" si="26"/>
        <v>102.61569416498995</v>
      </c>
      <c r="AH68" s="417">
        <f>ROUND(('tab.č. 3'!AH68/pomocná!C10*1000),0)</f>
        <v>422</v>
      </c>
      <c r="AI68" s="435">
        <f>ROUND(('tab.č. 3'!AI68/pomocná!D10*1000),0)</f>
        <v>433</v>
      </c>
      <c r="AJ68" s="435">
        <f>ROUND(('tab.č. 3'!AJ68/pomocná!E10*1000),0)</f>
        <v>449</v>
      </c>
      <c r="AK68" s="801">
        <f t="shared" si="58"/>
        <v>106.39810426540284</v>
      </c>
      <c r="AL68" s="629">
        <f t="shared" si="48"/>
        <v>103.69515011547344</v>
      </c>
      <c r="AM68" s="417">
        <f>ROUND(('tab.č. 3'!AM68/pomocná!C11*1000),0)</f>
        <v>439</v>
      </c>
      <c r="AN68" s="435">
        <f>ROUND(('tab.č. 3'!AN68/pomocná!D11*1000),0)</f>
        <v>490</v>
      </c>
      <c r="AO68" s="435">
        <f>ROUND(('tab.č. 3'!AO68/pomocná!E11*1000),0)</f>
        <v>455</v>
      </c>
      <c r="AP68" s="801">
        <f t="shared" si="59"/>
        <v>103.64464692482915</v>
      </c>
      <c r="AQ68" s="629">
        <f t="shared" si="30"/>
        <v>92.857142857142861</v>
      </c>
      <c r="AR68" s="417">
        <f>ROUND(('tab.č. 3'!AR68/pomocná!C12*1000),0)</f>
        <v>193</v>
      </c>
      <c r="AS68" s="435">
        <f>ROUND(('tab.č. 3'!AS68/pomocná!D12*1000),0)</f>
        <v>290</v>
      </c>
      <c r="AT68" s="623"/>
      <c r="AU68" s="520"/>
      <c r="AV68" s="494"/>
      <c r="AW68" s="417">
        <f>ROUND(('tab.č. 3'!AW68/pomocná!C13*1000),0)</f>
        <v>450</v>
      </c>
      <c r="AX68" s="435">
        <f>ROUND(('tab.č. 3'!AX68/pomocná!D13*1000),0)</f>
        <v>475</v>
      </c>
      <c r="AY68" s="435">
        <f>ROUND(('tab.č. 3'!AY68/pomocná!E13*1000),0)</f>
        <v>490</v>
      </c>
      <c r="AZ68" s="801">
        <f t="shared" si="60"/>
        <v>108.88888888888889</v>
      </c>
      <c r="BA68" s="629">
        <f t="shared" si="41"/>
        <v>103.15789473684211</v>
      </c>
      <c r="BB68" s="565">
        <f>ROUND(('tab.č. 3'!BB68/pomocná!C14*1000),0)</f>
        <v>578</v>
      </c>
      <c r="BC68" s="435">
        <f>ROUND(('tab.č. 3'!BC68/pomocná!D14*1000),0)</f>
        <v>576</v>
      </c>
      <c r="BD68" s="435">
        <f>ROUND(('tab.č. 3'!BD68/pomocná!E14*1000),0)</f>
        <v>606</v>
      </c>
      <c r="BE68" s="801">
        <f t="shared" si="61"/>
        <v>104.84429065743946</v>
      </c>
      <c r="BF68" s="629">
        <f t="shared" si="34"/>
        <v>105.20833333333333</v>
      </c>
      <c r="BG68" s="350"/>
    </row>
    <row r="69" spans="1:59" ht="19.5" customHeight="1">
      <c r="A69" s="22" t="s">
        <v>43</v>
      </c>
      <c r="B69" s="82" t="s">
        <v>219</v>
      </c>
      <c r="C69" s="102" t="s">
        <v>142</v>
      </c>
      <c r="D69" s="514">
        <f>ROUND(('tab.č. 3'!D69/pomocná!C4*1000),0)</f>
        <v>483</v>
      </c>
      <c r="E69" s="514">
        <f>ROUND(('tab.č. 3'!E69/pomocná!D4*1000),0)</f>
        <v>473</v>
      </c>
      <c r="F69" s="399">
        <f>ROUND(('tab.č. 3'!F69/pomocná!E4*1000),0)</f>
        <v>500</v>
      </c>
      <c r="G69" s="799">
        <f t="shared" si="15"/>
        <v>103.51966873706004</v>
      </c>
      <c r="H69" s="630">
        <f t="shared" si="16"/>
        <v>105.70824524312896</v>
      </c>
      <c r="I69" s="567">
        <f>ROUND(('tab.č. 3'!I69/pomocná!C5*1000),0)</f>
        <v>270</v>
      </c>
      <c r="J69" s="514">
        <f>ROUND(('tab.č. 3'!J69/pomocná!D5*1000),0)</f>
        <v>270</v>
      </c>
      <c r="K69" s="514">
        <f>ROUND(('tab.č. 3'!K69/pomocná!E5*1000),0)</f>
        <v>285</v>
      </c>
      <c r="L69" s="800">
        <f t="shared" si="51"/>
        <v>105.55555555555556</v>
      </c>
      <c r="M69" s="630">
        <f t="shared" si="52"/>
        <v>105.55555555555556</v>
      </c>
      <c r="N69" s="418">
        <f>ROUND(('tab.č. 3'!N69/pomocná!C6*1000),0)</f>
        <v>240</v>
      </c>
      <c r="O69" s="514">
        <f>ROUND(('tab.č. 3'!O69/pomocná!D6*1000),0)</f>
        <v>285</v>
      </c>
      <c r="P69" s="514">
        <f>ROUND(('tab.č. 3'!P69/pomocná!E6*1000),0)</f>
        <v>321</v>
      </c>
      <c r="Q69" s="800">
        <f t="shared" si="53"/>
        <v>133.75</v>
      </c>
      <c r="R69" s="630">
        <f t="shared" si="54"/>
        <v>112.63157894736841</v>
      </c>
      <c r="S69" s="418">
        <f>ROUND(('tab.č. 3'!S69/pomocná!C7*1000),0)</f>
        <v>220</v>
      </c>
      <c r="T69" s="514">
        <f>ROUND(('tab.č. 3'!T69/pomocná!D7*1000),0)</f>
        <v>216</v>
      </c>
      <c r="U69" s="514">
        <f>ROUND(('tab.č. 3'!U69/pomocná!E7*1000),0)</f>
        <v>216</v>
      </c>
      <c r="V69" s="800">
        <f t="shared" si="55"/>
        <v>98.181818181818187</v>
      </c>
      <c r="W69" s="630">
        <f t="shared" si="22"/>
        <v>100</v>
      </c>
      <c r="X69" s="418">
        <f>ROUND(('tab.č. 3'!X69/pomocná!C8*1000),0)</f>
        <v>258</v>
      </c>
      <c r="Y69" s="514">
        <f>ROUND(('tab.č. 3'!Y69/pomocná!D8*1000),0)</f>
        <v>276</v>
      </c>
      <c r="Z69" s="514">
        <f>ROUND(('tab.č. 3'!Z69/pomocná!E8*1000),0)</f>
        <v>267</v>
      </c>
      <c r="AA69" s="800">
        <f t="shared" si="56"/>
        <v>103.48837209302326</v>
      </c>
      <c r="AB69" s="630">
        <f t="shared" si="24"/>
        <v>96.739130434782609</v>
      </c>
      <c r="AC69" s="418">
        <f>ROUND(('tab.č. 3'!AC69/pomocná!C9*1000),0)</f>
        <v>149</v>
      </c>
      <c r="AD69" s="514">
        <f>ROUND(('tab.č. 3'!AD69/pomocná!D9*1000),0)</f>
        <v>167</v>
      </c>
      <c r="AE69" s="514">
        <f>ROUND(('tab.č. 3'!AE69/pomocná!E9*1000),0)</f>
        <v>160</v>
      </c>
      <c r="AF69" s="800">
        <f t="shared" si="57"/>
        <v>107.38255033557047</v>
      </c>
      <c r="AG69" s="630">
        <f t="shared" si="26"/>
        <v>95.808383233532936</v>
      </c>
      <c r="AH69" s="418">
        <f>ROUND(('tab.č. 3'!AH69/pomocná!C10*1000),0)</f>
        <v>255</v>
      </c>
      <c r="AI69" s="514">
        <f>ROUND(('tab.č. 3'!AI69/pomocná!D10*1000),0)</f>
        <v>261</v>
      </c>
      <c r="AJ69" s="514">
        <f>ROUND(('tab.č. 3'!AJ69/pomocná!E10*1000),0)</f>
        <v>266</v>
      </c>
      <c r="AK69" s="800">
        <f t="shared" si="58"/>
        <v>104.31372549019609</v>
      </c>
      <c r="AL69" s="630">
        <f t="shared" si="48"/>
        <v>101.91570881226053</v>
      </c>
      <c r="AM69" s="418">
        <f>ROUND(('tab.č. 3'!AM69/pomocná!C11*1000),0)</f>
        <v>240</v>
      </c>
      <c r="AN69" s="514">
        <f>ROUND(('tab.č. 3'!AN69/pomocná!D11*1000),0)</f>
        <v>266</v>
      </c>
      <c r="AO69" s="514">
        <f>ROUND(('tab.č. 3'!AO69/pomocná!E11*1000),0)</f>
        <v>247</v>
      </c>
      <c r="AP69" s="800">
        <f t="shared" si="59"/>
        <v>102.91666666666666</v>
      </c>
      <c r="AQ69" s="630">
        <f t="shared" si="30"/>
        <v>92.857142857142861</v>
      </c>
      <c r="AR69" s="418">
        <f>ROUND(('tab.č. 3'!AR69/pomocná!C12*1000),0)</f>
        <v>166</v>
      </c>
      <c r="AS69" s="514">
        <f>ROUND(('tab.č. 3'!AS69/pomocná!D12*1000),0)</f>
        <v>280</v>
      </c>
      <c r="AT69" s="624"/>
      <c r="AU69" s="521"/>
      <c r="AV69" s="496"/>
      <c r="AW69" s="418">
        <f>ROUND(('tab.č. 3'!AW69/pomocná!C13*1000),0)</f>
        <v>218</v>
      </c>
      <c r="AX69" s="514">
        <f>ROUND(('tab.č. 3'!AX69/pomocná!D13*1000),0)</f>
        <v>235</v>
      </c>
      <c r="AY69" s="514">
        <f>ROUND(('tab.č. 3'!AY69/pomocná!E13*1000),0)</f>
        <v>239</v>
      </c>
      <c r="AZ69" s="800">
        <f t="shared" si="60"/>
        <v>109.63302752293578</v>
      </c>
      <c r="BA69" s="630">
        <f t="shared" si="41"/>
        <v>101.70212765957447</v>
      </c>
      <c r="BB69" s="567">
        <f>ROUND(('tab.č. 3'!BB69/pomocná!C14*1000),0)</f>
        <v>378</v>
      </c>
      <c r="BC69" s="514">
        <f>ROUND(('tab.č. 3'!BC69/pomocná!D14*1000),0)</f>
        <v>377</v>
      </c>
      <c r="BD69" s="514">
        <f>ROUND(('tab.č. 3'!BD69/pomocná!E14*1000),0)</f>
        <v>397</v>
      </c>
      <c r="BE69" s="800">
        <f t="shared" si="61"/>
        <v>105.02645502645503</v>
      </c>
      <c r="BF69" s="630">
        <f t="shared" si="34"/>
        <v>105.30503978779842</v>
      </c>
    </row>
    <row r="70" spans="1:59" ht="12.75" customHeight="1">
      <c r="A70" s="380" t="s">
        <v>115</v>
      </c>
      <c r="B70" s="381" t="s">
        <v>116</v>
      </c>
      <c r="C70" s="102" t="s">
        <v>142</v>
      </c>
      <c r="D70" s="514">
        <f>ROUND(('tab.č. 3'!D70/pomocná!C4*1000),0)</f>
        <v>151</v>
      </c>
      <c r="E70" s="514">
        <f>ROUND(('tab.č. 3'!E70/pomocná!D4*1000),0)</f>
        <v>142</v>
      </c>
      <c r="F70" s="399">
        <f>ROUND(('tab.č. 3'!F70/pomocná!E4*1000),0)</f>
        <v>155</v>
      </c>
      <c r="G70" s="799">
        <f t="shared" si="15"/>
        <v>102.64900662251655</v>
      </c>
      <c r="H70" s="630">
        <f t="shared" si="16"/>
        <v>109.1549295774648</v>
      </c>
      <c r="I70" s="567">
        <f>ROUND(('tab.č. 3'!I70/pomocná!C5*1000),0)</f>
        <v>121</v>
      </c>
      <c r="J70" s="514">
        <f>ROUND(('tab.č. 3'!J70/pomocná!D5*1000),0)</f>
        <v>118</v>
      </c>
      <c r="K70" s="514">
        <f>ROUND(('tab.č. 3'!K70/pomocná!E5*1000),0)</f>
        <v>130</v>
      </c>
      <c r="L70" s="800">
        <f t="shared" si="51"/>
        <v>107.43801652892562</v>
      </c>
      <c r="M70" s="630">
        <f t="shared" si="52"/>
        <v>110.16949152542372</v>
      </c>
      <c r="N70" s="418">
        <f>ROUND(('tab.č. 3'!N70/pomocná!C6*1000),0)</f>
        <v>111</v>
      </c>
      <c r="O70" s="514">
        <f>ROUND(('tab.č. 3'!O70/pomocná!D6*1000),0)</f>
        <v>129</v>
      </c>
      <c r="P70" s="514">
        <f>ROUND(('tab.č. 3'!P70/pomocná!E6*1000),0)</f>
        <v>150</v>
      </c>
      <c r="Q70" s="800">
        <f t="shared" si="53"/>
        <v>135.13513513513513</v>
      </c>
      <c r="R70" s="630">
        <f t="shared" si="54"/>
        <v>116.27906976744187</v>
      </c>
      <c r="S70" s="418">
        <f>ROUND(('tab.č. 3'!S70/pomocná!C7*1000),0)</f>
        <v>86</v>
      </c>
      <c r="T70" s="514">
        <f>ROUND(('tab.č. 3'!T70/pomocná!D7*1000),0)</f>
        <v>79</v>
      </c>
      <c r="U70" s="514">
        <f>ROUND(('tab.č. 3'!U70/pomocná!E7*1000),0)</f>
        <v>75</v>
      </c>
      <c r="V70" s="800">
        <f t="shared" si="55"/>
        <v>87.20930232558139</v>
      </c>
      <c r="W70" s="630">
        <f t="shared" si="22"/>
        <v>94.936708860759495</v>
      </c>
      <c r="X70" s="418">
        <f>ROUND(('tab.č. 3'!X70/pomocná!C8*1000),0)</f>
        <v>147</v>
      </c>
      <c r="Y70" s="514">
        <f>ROUND(('tab.č. 3'!Y70/pomocná!D8*1000),0)</f>
        <v>148</v>
      </c>
      <c r="Z70" s="514">
        <f>ROUND(('tab.č. 3'!Z70/pomocná!E8*1000),0)</f>
        <v>157</v>
      </c>
      <c r="AA70" s="800">
        <f t="shared" si="56"/>
        <v>106.80272108843538</v>
      </c>
      <c r="AB70" s="630">
        <f t="shared" si="24"/>
        <v>106.08108108108108</v>
      </c>
      <c r="AC70" s="418">
        <f>ROUND(('tab.č. 3'!AC70/pomocná!C$9*1000),0)</f>
        <v>40</v>
      </c>
      <c r="AD70" s="514">
        <f>ROUND(('tab.č. 3'!AD70/pomocná!D9*1000),0)</f>
        <v>43</v>
      </c>
      <c r="AE70" s="514">
        <f>ROUND(('tab.č. 3'!AE70/pomocná!E9*1000),0)</f>
        <v>46</v>
      </c>
      <c r="AF70" s="800">
        <f t="shared" si="57"/>
        <v>114.99999999999999</v>
      </c>
      <c r="AG70" s="630">
        <f t="shared" si="26"/>
        <v>106.9767441860465</v>
      </c>
      <c r="AH70" s="418">
        <f>ROUND(('tab.č. 3'!AH70/pomocná!C10*1000),0)</f>
        <v>94</v>
      </c>
      <c r="AI70" s="514">
        <f>ROUND(('tab.č. 3'!AI70/pomocná!D10*1000),0)</f>
        <v>118</v>
      </c>
      <c r="AJ70" s="514">
        <f>ROUND(('tab.č. 3'!AJ70/pomocná!E10*1000),0)</f>
        <v>104</v>
      </c>
      <c r="AK70" s="800">
        <f t="shared" si="58"/>
        <v>110.63829787234043</v>
      </c>
      <c r="AL70" s="630">
        <f t="shared" si="48"/>
        <v>88.135593220338976</v>
      </c>
      <c r="AM70" s="418">
        <f>ROUND(('tab.č. 3'!AM70/pomocná!C$11*1000),0)</f>
        <v>99</v>
      </c>
      <c r="AN70" s="514">
        <f>ROUND(('tab.č. 3'!AN70/pomocná!D11*1000),0)</f>
        <v>106</v>
      </c>
      <c r="AO70" s="514">
        <f>ROUND(('tab.č. 3'!AO70/pomocná!E11*1000),0)</f>
        <v>103</v>
      </c>
      <c r="AP70" s="800">
        <f t="shared" si="59"/>
        <v>104.04040404040404</v>
      </c>
      <c r="AQ70" s="630">
        <f t="shared" si="30"/>
        <v>97.169811320754718</v>
      </c>
      <c r="AR70" s="418">
        <f>ROUND(('tab.č. 3'!AR70/pomocná!C12*1000),0)</f>
        <v>162</v>
      </c>
      <c r="AS70" s="514">
        <f>ROUND(('tab.č. 3'!AS70/pomocná!D12*1000),0)</f>
        <v>71</v>
      </c>
      <c r="AT70" s="624"/>
      <c r="AU70" s="521"/>
      <c r="AV70" s="496"/>
      <c r="AW70" s="418">
        <f>ROUND(('tab.č. 3'!AW70/pomocná!C13*1000),0)</f>
        <v>87</v>
      </c>
      <c r="AX70" s="514">
        <f>ROUND(('tab.č. 3'!AX70/pomocná!D13*1000),0)</f>
        <v>92</v>
      </c>
      <c r="AY70" s="514">
        <f>ROUND(('tab.č. 3'!AY70/pomocná!E13*1000),0)</f>
        <v>97</v>
      </c>
      <c r="AZ70" s="800">
        <f t="shared" si="60"/>
        <v>111.49425287356323</v>
      </c>
      <c r="BA70" s="630">
        <f t="shared" si="41"/>
        <v>105.43478260869566</v>
      </c>
      <c r="BB70" s="567">
        <f>ROUND(('tab.č. 3'!BB70/pomocná!C14*1000),0)</f>
        <v>126</v>
      </c>
      <c r="BC70" s="514">
        <f>ROUND(('tab.č. 3'!BC70/pomocná!D14*1000),0)</f>
        <v>122</v>
      </c>
      <c r="BD70" s="514">
        <f>ROUND(('tab.č. 3'!BD70/pomocná!E14*1000),0)</f>
        <v>132</v>
      </c>
      <c r="BE70" s="800">
        <f t="shared" si="61"/>
        <v>104.76190476190477</v>
      </c>
      <c r="BF70" s="630">
        <f t="shared" si="34"/>
        <v>108.19672131147541</v>
      </c>
    </row>
    <row r="71" spans="1:59" ht="12.75" customHeight="1">
      <c r="A71" s="380" t="s">
        <v>117</v>
      </c>
      <c r="B71" s="381" t="s">
        <v>118</v>
      </c>
      <c r="C71" s="102" t="s">
        <v>142</v>
      </c>
      <c r="D71" s="514">
        <f>ROUND(('tab.č. 3'!D71/pomocná!C4*1000),0)</f>
        <v>332</v>
      </c>
      <c r="E71" s="514">
        <f>ROUND(('tab.č. 3'!E71/pomocná!D4*1000),0)</f>
        <v>331</v>
      </c>
      <c r="F71" s="399">
        <f>ROUND(('tab.č. 3'!F71/pomocná!E4*1000),0)</f>
        <v>345</v>
      </c>
      <c r="G71" s="799">
        <f t="shared" si="15"/>
        <v>103.91566265060241</v>
      </c>
      <c r="H71" s="630">
        <f t="shared" si="16"/>
        <v>104.22960725075529</v>
      </c>
      <c r="I71" s="567">
        <f>ROUND(('tab.č. 3'!I71/pomocná!C5*1000),0)</f>
        <v>149</v>
      </c>
      <c r="J71" s="514">
        <f>ROUND(('tab.č. 3'!J71/pomocná!D5*1000),0)</f>
        <v>152</v>
      </c>
      <c r="K71" s="514">
        <f>ROUND(('tab.č. 3'!K71/pomocná!E5*1000),0)</f>
        <v>155</v>
      </c>
      <c r="L71" s="800">
        <f t="shared" si="51"/>
        <v>104.02684563758389</v>
      </c>
      <c r="M71" s="630">
        <f t="shared" si="52"/>
        <v>101.9736842105263</v>
      </c>
      <c r="N71" s="418">
        <f>ROUND(('tab.č. 3'!N71/pomocná!C6*1000),0)</f>
        <v>130</v>
      </c>
      <c r="O71" s="514">
        <f>ROUND(('tab.č. 3'!O71/pomocná!D6*1000),0)</f>
        <v>156</v>
      </c>
      <c r="P71" s="514">
        <f>ROUND(('tab.č. 3'!P71/pomocná!E6*1000),0)</f>
        <v>171</v>
      </c>
      <c r="Q71" s="800">
        <f t="shared" si="53"/>
        <v>131.53846153846155</v>
      </c>
      <c r="R71" s="630">
        <f t="shared" si="54"/>
        <v>109.61538461538463</v>
      </c>
      <c r="S71" s="418">
        <f>ROUND(('tab.č. 3'!S71/pomocná!C7*1000),0)</f>
        <v>135</v>
      </c>
      <c r="T71" s="514">
        <f>ROUND(('tab.č. 3'!T71/pomocná!D7*1000),0)</f>
        <v>137</v>
      </c>
      <c r="U71" s="514">
        <f>ROUND(('tab.č. 3'!U71/pomocná!E7*1000),0)</f>
        <v>141</v>
      </c>
      <c r="V71" s="800">
        <f t="shared" si="55"/>
        <v>104.44444444444446</v>
      </c>
      <c r="W71" s="630">
        <f t="shared" si="22"/>
        <v>102.91970802919708</v>
      </c>
      <c r="X71" s="418">
        <f>ROUND(('tab.č. 3'!X71/pomocná!C8*1000),0)</f>
        <v>112</v>
      </c>
      <c r="Y71" s="514">
        <f>ROUND(('tab.č. 3'!Y71/pomocná!D8*1000),0)</f>
        <v>126</v>
      </c>
      <c r="Z71" s="514">
        <f>ROUND(('tab.č. 3'!Z71/pomocná!E8*1000),0)</f>
        <v>110</v>
      </c>
      <c r="AA71" s="800">
        <f t="shared" si="56"/>
        <v>98.214285714285708</v>
      </c>
      <c r="AB71" s="630">
        <f t="shared" si="24"/>
        <v>87.301587301587304</v>
      </c>
      <c r="AC71" s="418">
        <f>ROUND(('tab.č. 3'!AC71/pomocná!C$9*1000),0)</f>
        <v>110</v>
      </c>
      <c r="AD71" s="514">
        <f>ROUND(('tab.č. 3'!AD71/pomocná!D9*1000),0)</f>
        <v>124</v>
      </c>
      <c r="AE71" s="514">
        <f>ROUND(('tab.č. 3'!AE71/pomocná!E9*1000),0)</f>
        <v>114</v>
      </c>
      <c r="AF71" s="800">
        <f t="shared" si="57"/>
        <v>103.63636363636364</v>
      </c>
      <c r="AG71" s="630">
        <f t="shared" si="26"/>
        <v>91.935483870967744</v>
      </c>
      <c r="AH71" s="418">
        <f>ROUND(('tab.č. 3'!AH71/pomocná!C10*1000),0)</f>
        <v>161</v>
      </c>
      <c r="AI71" s="514">
        <f>ROUND(('tab.č. 3'!AI71/pomocná!D10*1000),0)</f>
        <v>143</v>
      </c>
      <c r="AJ71" s="514">
        <f>ROUND(('tab.č. 3'!AJ71/pomocná!E10*1000),0)</f>
        <v>163</v>
      </c>
      <c r="AK71" s="800">
        <f t="shared" si="58"/>
        <v>101.24223602484473</v>
      </c>
      <c r="AL71" s="630">
        <f t="shared" si="48"/>
        <v>113.98601398601397</v>
      </c>
      <c r="AM71" s="418">
        <f>ROUND(('tab.č. 3'!AM71/pomocná!C$11*1000),0)</f>
        <v>141</v>
      </c>
      <c r="AN71" s="514">
        <f>ROUND(('tab.č. 3'!AN71/pomocná!D11*1000),0)</f>
        <v>160</v>
      </c>
      <c r="AO71" s="514">
        <f>ROUND(('tab.č. 3'!AO71/pomocná!E11*1000),0)</f>
        <v>144</v>
      </c>
      <c r="AP71" s="800">
        <f t="shared" si="59"/>
        <v>102.12765957446808</v>
      </c>
      <c r="AQ71" s="630">
        <f t="shared" si="30"/>
        <v>90</v>
      </c>
      <c r="AR71" s="418">
        <f>ROUND(('tab.č. 3'!AR71/pomocná!C12*1000),0)</f>
        <v>4</v>
      </c>
      <c r="AS71" s="514">
        <f>ROUND(('tab.č. 3'!AS71/pomocná!D12*1000),0)</f>
        <v>209</v>
      </c>
      <c r="AT71" s="624"/>
      <c r="AU71" s="521"/>
      <c r="AV71" s="496"/>
      <c r="AW71" s="418">
        <f>ROUND(('tab.č. 3'!AW71/pomocná!C13*1000),0)</f>
        <v>130</v>
      </c>
      <c r="AX71" s="514">
        <f>ROUND(('tab.č. 3'!AX71/pomocná!D13*1000),0)</f>
        <v>143</v>
      </c>
      <c r="AY71" s="514">
        <f>ROUND(('tab.č. 3'!AY71/pomocná!E13*1000),0)</f>
        <v>142</v>
      </c>
      <c r="AZ71" s="800">
        <f t="shared" si="60"/>
        <v>109.23076923076923</v>
      </c>
      <c r="BA71" s="630">
        <f t="shared" si="41"/>
        <v>99.300699300699307</v>
      </c>
      <c r="BB71" s="567">
        <f>ROUND(('tab.č. 3'!BB71/pomocná!C14*1000),0)</f>
        <v>252</v>
      </c>
      <c r="BC71" s="514">
        <f>ROUND(('tab.č. 3'!BC71/pomocná!D14*1000),0)</f>
        <v>255</v>
      </c>
      <c r="BD71" s="514">
        <f>ROUND(('tab.č. 3'!BD71/pomocná!E14*1000),0)</f>
        <v>265</v>
      </c>
      <c r="BE71" s="800">
        <f t="shared" si="61"/>
        <v>105.15873015873017</v>
      </c>
      <c r="BF71" s="630">
        <f t="shared" si="34"/>
        <v>103.92156862745099</v>
      </c>
    </row>
    <row r="72" spans="1:59" ht="13.5" customHeight="1">
      <c r="A72" s="22" t="s">
        <v>44</v>
      </c>
      <c r="B72" s="82" t="s">
        <v>41</v>
      </c>
      <c r="C72" s="102" t="s">
        <v>142</v>
      </c>
      <c r="D72" s="514">
        <f>ROUND(('tab.č. 3'!D72/pomocná!C4*1000),0)</f>
        <v>179</v>
      </c>
      <c r="E72" s="514">
        <f>ROUND(('tab.č. 3'!E72/pomocná!D4*1000),0)</f>
        <v>171</v>
      </c>
      <c r="F72" s="399">
        <f>ROUND(('tab.č. 3'!F72/pomocná!E4*1000),0)</f>
        <v>182</v>
      </c>
      <c r="G72" s="799">
        <f>F72/D72*100</f>
        <v>101.67597765363128</v>
      </c>
      <c r="H72" s="630">
        <f t="shared" si="16"/>
        <v>106.43274853801171</v>
      </c>
      <c r="I72" s="567">
        <f>ROUND(('tab.č. 3'!I72/pomocná!C5*1000),0)</f>
        <v>252</v>
      </c>
      <c r="J72" s="514">
        <f>ROUND(('tab.č. 3'!J72/pomocná!D5*1000),0)</f>
        <v>268</v>
      </c>
      <c r="K72" s="514">
        <f>ROUND(('tab.č. 3'!K72/pomocná!E5*1000),0)</f>
        <v>254</v>
      </c>
      <c r="L72" s="800">
        <f>K72/I72*100</f>
        <v>100.79365079365078</v>
      </c>
      <c r="M72" s="630">
        <f t="shared" si="52"/>
        <v>94.776119402985074</v>
      </c>
      <c r="N72" s="418">
        <f>ROUND(('tab.č. 3'!N72/pomocná!C6*1000),0)</f>
        <v>165</v>
      </c>
      <c r="O72" s="514">
        <f>ROUND(('tab.č. 3'!O72/pomocná!D6*1000),0)</f>
        <v>195</v>
      </c>
      <c r="P72" s="514">
        <f>ROUND(('tab.č. 3'!P72/pomocná!E6*1000),0)</f>
        <v>208</v>
      </c>
      <c r="Q72" s="800">
        <f>P72/N72*100</f>
        <v>126.06060606060605</v>
      </c>
      <c r="R72" s="630">
        <f t="shared" si="54"/>
        <v>106.66666666666667</v>
      </c>
      <c r="S72" s="418">
        <f>ROUND(('tab.č. 3'!S72/pomocná!C7*1000),0)</f>
        <v>189</v>
      </c>
      <c r="T72" s="514">
        <f>ROUND(('tab.č. 3'!T72/pomocná!D7*1000),0)</f>
        <v>186</v>
      </c>
      <c r="U72" s="514">
        <f>ROUND(('tab.č. 3'!U72/pomocná!E7*1000),0)</f>
        <v>192</v>
      </c>
      <c r="V72" s="800">
        <f>U72/S72*100</f>
        <v>101.58730158730158</v>
      </c>
      <c r="W72" s="630">
        <f t="shared" si="22"/>
        <v>103.2258064516129</v>
      </c>
      <c r="X72" s="418">
        <f>ROUND(('tab.č. 3'!X72/pomocná!C8*1000),0)</f>
        <v>281</v>
      </c>
      <c r="Y72" s="514">
        <f>ROUND(('tab.č. 3'!Y72/pomocná!D8*1000),0)</f>
        <v>297</v>
      </c>
      <c r="Z72" s="514">
        <f>ROUND(('tab.č. 3'!Z72/pomocná!E8*1000),0)</f>
        <v>253</v>
      </c>
      <c r="AA72" s="800">
        <f>Z72/X72*100</f>
        <v>90.035587188612098</v>
      </c>
      <c r="AB72" s="630">
        <f t="shared" si="24"/>
        <v>85.18518518518519</v>
      </c>
      <c r="AC72" s="418">
        <f>ROUND(('tab.č. 3'!AC72/pomocná!C$9*1000),0)</f>
        <v>329</v>
      </c>
      <c r="AD72" s="514">
        <f>ROUND(('tab.č. 3'!AD72/pomocná!D9*1000),0)</f>
        <v>330</v>
      </c>
      <c r="AE72" s="514">
        <f>ROUND(('tab.č. 3'!AE72/pomocná!E9*1000),0)</f>
        <v>350</v>
      </c>
      <c r="AF72" s="800">
        <f>AE72/AC72*100</f>
        <v>106.38297872340425</v>
      </c>
      <c r="AG72" s="630">
        <f t="shared" si="26"/>
        <v>106.06060606060606</v>
      </c>
      <c r="AH72" s="418">
        <f>ROUND(('tab.č. 3'!AH72/pomocná!C10*1000),0)</f>
        <v>167</v>
      </c>
      <c r="AI72" s="514">
        <f>ROUND(('tab.č. 3'!AI72/pomocná!D10*1000),0)</f>
        <v>173</v>
      </c>
      <c r="AJ72" s="514">
        <f>ROUND(('tab.č. 3'!AJ72/pomocná!E10*1000),0)</f>
        <v>183</v>
      </c>
      <c r="AK72" s="800">
        <f>AJ72/AH72*100</f>
        <v>109.5808383233533</v>
      </c>
      <c r="AL72" s="630">
        <f t="shared" si="48"/>
        <v>105.78034682080926</v>
      </c>
      <c r="AM72" s="418">
        <f>ROUND(('tab.č. 3'!AM72/pomocná!C$11*1000),0)</f>
        <v>199</v>
      </c>
      <c r="AN72" s="514">
        <f>ROUND(('tab.č. 3'!AN72/pomocná!D11*1000),0)</f>
        <v>224</v>
      </c>
      <c r="AO72" s="514">
        <f>ROUND(('tab.č. 3'!AO72/pomocná!E11*1000),0)</f>
        <v>208</v>
      </c>
      <c r="AP72" s="800">
        <f>AO72/AM72*100</f>
        <v>104.52261306532664</v>
      </c>
      <c r="AQ72" s="630">
        <f t="shared" si="30"/>
        <v>92.857142857142861</v>
      </c>
      <c r="AR72" s="418">
        <f>ROUND(('tab.č. 3'!AR72/pomocná!C12*1000),0)</f>
        <v>27</v>
      </c>
      <c r="AS72" s="514">
        <f>ROUND(('tab.č. 3'!AS72/pomocná!D12*1000),0)</f>
        <v>10</v>
      </c>
      <c r="AT72" s="624"/>
      <c r="AU72" s="521"/>
      <c r="AV72" s="496"/>
      <c r="AW72" s="418">
        <f>ROUND(('tab.č. 3'!AW72/pomocná!C13*1000),0)</f>
        <v>232</v>
      </c>
      <c r="AX72" s="514">
        <f>ROUND(('tab.č. 3'!AX72/pomocná!D13*1000),0)</f>
        <v>240</v>
      </c>
      <c r="AY72" s="514">
        <f>ROUND(('tab.č. 3'!AY72/pomocná!E13*1000),0)</f>
        <v>251</v>
      </c>
      <c r="AZ72" s="800">
        <f>AY72/AW72*100</f>
        <v>108.18965517241379</v>
      </c>
      <c r="BA72" s="630">
        <f t="shared" si="41"/>
        <v>104.58333333333334</v>
      </c>
      <c r="BB72" s="567">
        <f>ROUND(('tab.č. 3'!BB72/pomocná!C14*1000),0)</f>
        <v>200</v>
      </c>
      <c r="BC72" s="514">
        <f>ROUND(('tab.č. 3'!BC72/pomocná!D14*1000),0)</f>
        <v>198</v>
      </c>
      <c r="BD72" s="514">
        <f>ROUND(('tab.č. 3'!BD72/pomocná!E14*1000),0)</f>
        <v>209</v>
      </c>
      <c r="BE72" s="800">
        <f>BD72/BB72*100</f>
        <v>104.5</v>
      </c>
      <c r="BF72" s="630">
        <f t="shared" si="34"/>
        <v>105.55555555555556</v>
      </c>
    </row>
    <row r="73" spans="1:59" ht="13.5" customHeight="1" thickBot="1">
      <c r="A73" s="66" t="s">
        <v>45</v>
      </c>
      <c r="B73" s="66" t="s">
        <v>72</v>
      </c>
      <c r="C73" s="103" t="s">
        <v>142</v>
      </c>
      <c r="D73" s="419">
        <f>ROUND(('tab.č. 3'!D73/pomocná!C4*1000),0)</f>
        <v>52</v>
      </c>
      <c r="E73" s="515">
        <f>ROUND(('tab.č. 3'!E73/pomocná!D4*1000),0)</f>
        <v>48</v>
      </c>
      <c r="F73" s="296">
        <f>ROUND(('tab.č. 3'!F73/pomocná!E4*1000),0)</f>
        <v>63</v>
      </c>
      <c r="G73" s="631">
        <f>F73/D73*100</f>
        <v>121.15384615384615</v>
      </c>
      <c r="H73" s="632">
        <f t="shared" si="16"/>
        <v>131.25</v>
      </c>
      <c r="I73" s="566">
        <f>ROUND(('tab.č. 3'!I73/pomocná!C5*1000),0)</f>
        <v>24</v>
      </c>
      <c r="J73" s="515">
        <f>ROUND(('tab.č. 3'!J73/pomocná!D5*1000),0)</f>
        <v>30</v>
      </c>
      <c r="K73" s="515">
        <f>ROUND(('tab.č. 3'!K73/pomocná!E5*1000),0)</f>
        <v>31</v>
      </c>
      <c r="L73" s="802">
        <f>K73/I73*100</f>
        <v>129.16666666666669</v>
      </c>
      <c r="M73" s="632">
        <f t="shared" si="52"/>
        <v>103.33333333333334</v>
      </c>
      <c r="N73" s="419">
        <f>ROUND(('tab.č. 3'!N73/pomocná!C6*1000),0)</f>
        <v>19</v>
      </c>
      <c r="O73" s="515">
        <f>ROUND(('tab.č. 3'!O73/pomocná!D6*1000),0)</f>
        <v>22</v>
      </c>
      <c r="P73" s="515">
        <f>ROUND(('tab.č. 3'!P73/pomocná!E6*1000),0)</f>
        <v>33</v>
      </c>
      <c r="Q73" s="802">
        <f>P73/N73*100</f>
        <v>173.68421052631581</v>
      </c>
      <c r="R73" s="632">
        <f t="shared" si="54"/>
        <v>150</v>
      </c>
      <c r="S73" s="419">
        <f>ROUND(('tab.č. 3'!S73/pomocná!C7*1000),0)</f>
        <v>48</v>
      </c>
      <c r="T73" s="515">
        <f>ROUND(('tab.č. 3'!T73/pomocná!D7*1000),0)</f>
        <v>24</v>
      </c>
      <c r="U73" s="515">
        <f>ROUND(('tab.č. 3'!U73/pomocná!E7*1000),0)</f>
        <v>42</v>
      </c>
      <c r="V73" s="802">
        <f>U73/S73*100</f>
        <v>87.5</v>
      </c>
      <c r="W73" s="632">
        <f t="shared" si="22"/>
        <v>175</v>
      </c>
      <c r="X73" s="419">
        <f>ROUND(('tab.č. 3'!X73/pomocná!C8*1000),0)</f>
        <v>29</v>
      </c>
      <c r="Y73" s="515">
        <f>ROUND(('tab.č. 3'!Y73/pomocná!D8*1000),0)</f>
        <v>22</v>
      </c>
      <c r="Z73" s="515">
        <f>ROUND(('tab.č. 3'!Z73/pomocná!E8*1000),0)</f>
        <v>31</v>
      </c>
      <c r="AA73" s="802">
        <f>Z73/X73*100</f>
        <v>106.89655172413792</v>
      </c>
      <c r="AB73" s="632">
        <f t="shared" si="24"/>
        <v>140.90909090909091</v>
      </c>
      <c r="AC73" s="419">
        <f>ROUND(('tab.č. 3'!AC73/pomocná!C9*1000),0)</f>
        <v>26</v>
      </c>
      <c r="AD73" s="515">
        <f>ROUND(('tab.č. 3'!AD73/pomocná!D9*1000),0)</f>
        <v>32</v>
      </c>
      <c r="AE73" s="515">
        <f>ROUND(('tab.č. 3'!AE73/pomocná!E9*1000),0)</f>
        <v>51</v>
      </c>
      <c r="AF73" s="802">
        <f>AE73/AC73*100</f>
        <v>196.15384615384613</v>
      </c>
      <c r="AG73" s="632">
        <f t="shared" si="26"/>
        <v>159.375</v>
      </c>
      <c r="AH73" s="419">
        <f>ROUND(('tab.č. 3'!AH73/pomocná!C10*1000),0)</f>
        <v>44</v>
      </c>
      <c r="AI73" s="515">
        <f>ROUND(('tab.č. 3'!AI73/pomocná!D10*1000),0)</f>
        <v>49</v>
      </c>
      <c r="AJ73" s="515">
        <f>ROUND(('tab.č. 3'!AJ73/pomocná!E10*1000),0)</f>
        <v>92</v>
      </c>
      <c r="AK73" s="802">
        <f>AJ73/AH73*100</f>
        <v>209.09090909090909</v>
      </c>
      <c r="AL73" s="632">
        <f t="shared" si="48"/>
        <v>187.75510204081633</v>
      </c>
      <c r="AM73" s="419">
        <f>ROUND(('tab.č. 3'!AM73/pomocná!C11*1000),0)</f>
        <v>18</v>
      </c>
      <c r="AN73" s="515">
        <f>ROUND(('tab.č. 3'!AN73/pomocná!D11*1000),0)</f>
        <v>22</v>
      </c>
      <c r="AO73" s="515">
        <f>ROUND(('tab.č. 3'!AO73/pomocná!E11*1000),0)</f>
        <v>19</v>
      </c>
      <c r="AP73" s="802">
        <f>AO73/AM73*100</f>
        <v>105.55555555555556</v>
      </c>
      <c r="AQ73" s="632">
        <f t="shared" si="30"/>
        <v>86.36363636363636</v>
      </c>
      <c r="AR73" s="419">
        <f>ROUND(('tab.č. 3'!AR73/pomocná!C12*1000),0)</f>
        <v>9</v>
      </c>
      <c r="AS73" s="515">
        <f>ROUND(('tab.č. 3'!AS73/pomocná!D12*1000),0)</f>
        <v>24</v>
      </c>
      <c r="AT73" s="522"/>
      <c r="AU73" s="521"/>
      <c r="AV73" s="498"/>
      <c r="AW73" s="419">
        <f>ROUND(('tab.č. 3'!AW73/pomocná!C13*1000),0)</f>
        <v>29</v>
      </c>
      <c r="AX73" s="515">
        <f>ROUND(('tab.č. 3'!AX73/pomocná!D13*1000),0)</f>
        <v>29</v>
      </c>
      <c r="AY73" s="515">
        <f>ROUND(('tab.č. 3'!AY73/pomocná!E13*1000),0)</f>
        <v>44</v>
      </c>
      <c r="AZ73" s="802">
        <f>AY73/AW73*100</f>
        <v>151.72413793103448</v>
      </c>
      <c r="BA73" s="632">
        <f t="shared" si="41"/>
        <v>151.72413793103448</v>
      </c>
      <c r="BB73" s="566">
        <f>ROUND(('tab.č. 3'!BB73/pomocná!C14*1000),0)</f>
        <v>43</v>
      </c>
      <c r="BC73" s="515">
        <f>ROUND(('tab.č. 3'!BC73/pomocná!D14*1000),0)</f>
        <v>40</v>
      </c>
      <c r="BD73" s="515">
        <f>ROUND(('tab.č. 3'!BD73/pomocná!E14*1000),0)</f>
        <v>55</v>
      </c>
      <c r="BE73" s="802">
        <f>BD73/BB73*100</f>
        <v>127.90697674418605</v>
      </c>
      <c r="BF73" s="632">
        <f t="shared" si="34"/>
        <v>137.5</v>
      </c>
      <c r="BG73" s="350"/>
    </row>
    <row r="74" spans="1:59" ht="14.25" thickTop="1" thickBot="1">
      <c r="A74" s="351"/>
      <c r="B74" s="361"/>
      <c r="C74" s="353"/>
      <c r="D74" s="965" t="s">
        <v>54</v>
      </c>
      <c r="E74" s="965"/>
      <c r="F74" s="965"/>
      <c r="G74" s="965"/>
      <c r="H74" s="965"/>
      <c r="I74" s="373" t="s">
        <v>55</v>
      </c>
      <c r="J74" s="341"/>
      <c r="K74" s="373"/>
      <c r="L74" s="373"/>
      <c r="M74" s="373"/>
      <c r="N74" s="373" t="s">
        <v>82</v>
      </c>
      <c r="O74" s="341"/>
      <c r="P74" s="373"/>
      <c r="Q74" s="373"/>
      <c r="R74" s="373"/>
      <c r="S74" s="373" t="s">
        <v>62</v>
      </c>
      <c r="T74" s="341"/>
      <c r="U74" s="373"/>
      <c r="V74" s="373"/>
      <c r="W74" s="373"/>
      <c r="X74" s="373" t="s">
        <v>56</v>
      </c>
      <c r="Y74" s="341"/>
      <c r="Z74" s="373"/>
      <c r="AA74" s="373"/>
      <c r="AB74" s="373"/>
      <c r="AC74" s="373" t="s">
        <v>57</v>
      </c>
      <c r="AD74" s="341"/>
      <c r="AE74" s="373"/>
      <c r="AF74" s="373"/>
      <c r="AG74" s="373"/>
      <c r="AH74" s="373" t="s">
        <v>58</v>
      </c>
      <c r="AI74" s="341"/>
      <c r="AJ74" s="373"/>
      <c r="AK74" s="373"/>
      <c r="AL74" s="373"/>
      <c r="AM74" s="373" t="s">
        <v>59</v>
      </c>
      <c r="AN74" s="341"/>
      <c r="AO74" s="373"/>
      <c r="AP74" s="373"/>
      <c r="AQ74" s="373"/>
      <c r="AR74" s="373" t="s">
        <v>229</v>
      </c>
      <c r="AS74" s="341"/>
      <c r="AT74" s="373"/>
      <c r="AU74" s="341"/>
      <c r="AV74" s="341"/>
      <c r="AW74" s="373" t="s">
        <v>60</v>
      </c>
      <c r="AX74" s="341"/>
      <c r="AY74" s="373"/>
      <c r="AZ74" s="373"/>
      <c r="BA74" s="373"/>
      <c r="BB74" s="374" t="s">
        <v>61</v>
      </c>
      <c r="BC74" s="341"/>
      <c r="BD74" s="373"/>
      <c r="BE74" s="373"/>
      <c r="BF74" s="373"/>
    </row>
    <row r="75" spans="1:59" ht="12.75" customHeight="1" thickTop="1">
      <c r="A75" s="375" t="s">
        <v>7</v>
      </c>
      <c r="B75" s="376" t="s">
        <v>9</v>
      </c>
      <c r="C75" s="52" t="s">
        <v>23</v>
      </c>
      <c r="D75" s="509" t="s">
        <v>79</v>
      </c>
      <c r="E75" s="509" t="s">
        <v>221</v>
      </c>
      <c r="F75" s="509" t="s">
        <v>221</v>
      </c>
      <c r="G75" s="509" t="s">
        <v>8</v>
      </c>
      <c r="H75" s="509" t="s">
        <v>8</v>
      </c>
      <c r="I75" s="509" t="s">
        <v>79</v>
      </c>
      <c r="J75" s="509" t="s">
        <v>221</v>
      </c>
      <c r="K75" s="509" t="s">
        <v>221</v>
      </c>
      <c r="L75" s="509" t="s">
        <v>8</v>
      </c>
      <c r="M75" s="509" t="s">
        <v>8</v>
      </c>
      <c r="N75" s="509" t="s">
        <v>79</v>
      </c>
      <c r="O75" s="509" t="s">
        <v>221</v>
      </c>
      <c r="P75" s="509" t="s">
        <v>221</v>
      </c>
      <c r="Q75" s="509" t="s">
        <v>8</v>
      </c>
      <c r="R75" s="509" t="s">
        <v>8</v>
      </c>
      <c r="S75" s="509" t="s">
        <v>79</v>
      </c>
      <c r="T75" s="509" t="s">
        <v>221</v>
      </c>
      <c r="U75" s="509" t="s">
        <v>221</v>
      </c>
      <c r="V75" s="509" t="s">
        <v>8</v>
      </c>
      <c r="W75" s="509" t="s">
        <v>8</v>
      </c>
      <c r="X75" s="509" t="s">
        <v>79</v>
      </c>
      <c r="Y75" s="509" t="s">
        <v>221</v>
      </c>
      <c r="Z75" s="509" t="s">
        <v>221</v>
      </c>
      <c r="AA75" s="509" t="s">
        <v>8</v>
      </c>
      <c r="AB75" s="509" t="s">
        <v>8</v>
      </c>
      <c r="AC75" s="509" t="s">
        <v>79</v>
      </c>
      <c r="AD75" s="509" t="s">
        <v>221</v>
      </c>
      <c r="AE75" s="509" t="s">
        <v>221</v>
      </c>
      <c r="AF75" s="509" t="s">
        <v>8</v>
      </c>
      <c r="AG75" s="509" t="s">
        <v>8</v>
      </c>
      <c r="AH75" s="509" t="s">
        <v>79</v>
      </c>
      <c r="AI75" s="509" t="s">
        <v>221</v>
      </c>
      <c r="AJ75" s="509" t="s">
        <v>221</v>
      </c>
      <c r="AK75" s="509" t="s">
        <v>8</v>
      </c>
      <c r="AL75" s="509" t="s">
        <v>8</v>
      </c>
      <c r="AM75" s="509" t="s">
        <v>79</v>
      </c>
      <c r="AN75" s="509" t="s">
        <v>221</v>
      </c>
      <c r="AO75" s="509" t="s">
        <v>221</v>
      </c>
      <c r="AP75" s="509" t="s">
        <v>8</v>
      </c>
      <c r="AQ75" s="509" t="s">
        <v>8</v>
      </c>
      <c r="AR75" s="509" t="s">
        <v>79</v>
      </c>
      <c r="AS75" s="509" t="s">
        <v>221</v>
      </c>
      <c r="AT75" s="509" t="s">
        <v>221</v>
      </c>
      <c r="AU75" s="509" t="s">
        <v>8</v>
      </c>
      <c r="AV75" s="509" t="s">
        <v>8</v>
      </c>
      <c r="AW75" s="509" t="s">
        <v>79</v>
      </c>
      <c r="AX75" s="509" t="s">
        <v>221</v>
      </c>
      <c r="AY75" s="509" t="s">
        <v>221</v>
      </c>
      <c r="AZ75" s="509" t="s">
        <v>8</v>
      </c>
      <c r="BA75" s="509" t="s">
        <v>8</v>
      </c>
      <c r="BB75" s="509" t="s">
        <v>79</v>
      </c>
      <c r="BC75" s="509" t="s">
        <v>221</v>
      </c>
      <c r="BD75" s="509" t="s">
        <v>221</v>
      </c>
      <c r="BE75" s="509" t="s">
        <v>8</v>
      </c>
      <c r="BF75" s="509" t="s">
        <v>8</v>
      </c>
    </row>
    <row r="76" spans="1:59" ht="12.75" customHeight="1">
      <c r="A76" s="342"/>
      <c r="B76" s="343"/>
      <c r="C76" s="344"/>
      <c r="D76" s="510"/>
      <c r="E76" s="511"/>
      <c r="F76" s="510"/>
      <c r="G76" s="510" t="s">
        <v>222</v>
      </c>
      <c r="H76" s="510" t="s">
        <v>223</v>
      </c>
      <c r="I76" s="510"/>
      <c r="J76" s="511"/>
      <c r="K76" s="510"/>
      <c r="L76" s="510" t="s">
        <v>222</v>
      </c>
      <c r="M76" s="510" t="s">
        <v>223</v>
      </c>
      <c r="N76" s="510"/>
      <c r="O76" s="511"/>
      <c r="P76" s="510"/>
      <c r="Q76" s="510" t="s">
        <v>222</v>
      </c>
      <c r="R76" s="510" t="s">
        <v>223</v>
      </c>
      <c r="S76" s="510"/>
      <c r="T76" s="511"/>
      <c r="U76" s="510"/>
      <c r="V76" s="510" t="s">
        <v>222</v>
      </c>
      <c r="W76" s="510" t="s">
        <v>223</v>
      </c>
      <c r="X76" s="510"/>
      <c r="Y76" s="511"/>
      <c r="Z76" s="510"/>
      <c r="AA76" s="510" t="s">
        <v>222</v>
      </c>
      <c r="AB76" s="510" t="s">
        <v>223</v>
      </c>
      <c r="AC76" s="510"/>
      <c r="AD76" s="511"/>
      <c r="AE76" s="510"/>
      <c r="AF76" s="510" t="s">
        <v>222</v>
      </c>
      <c r="AG76" s="510" t="s">
        <v>223</v>
      </c>
      <c r="AH76" s="510"/>
      <c r="AI76" s="511"/>
      <c r="AJ76" s="510"/>
      <c r="AK76" s="510" t="s">
        <v>222</v>
      </c>
      <c r="AL76" s="510" t="s">
        <v>223</v>
      </c>
      <c r="AM76" s="510"/>
      <c r="AN76" s="511"/>
      <c r="AO76" s="510"/>
      <c r="AP76" s="510" t="s">
        <v>222</v>
      </c>
      <c r="AQ76" s="510" t="s">
        <v>223</v>
      </c>
      <c r="AR76" s="510"/>
      <c r="AS76" s="511"/>
      <c r="AT76" s="510"/>
      <c r="AU76" s="510" t="s">
        <v>222</v>
      </c>
      <c r="AV76" s="510" t="s">
        <v>223</v>
      </c>
      <c r="AW76" s="510"/>
      <c r="AX76" s="511"/>
      <c r="AY76" s="510"/>
      <c r="AZ76" s="510" t="s">
        <v>222</v>
      </c>
      <c r="BA76" s="510" t="s">
        <v>223</v>
      </c>
      <c r="BB76" s="510"/>
      <c r="BC76" s="511"/>
      <c r="BD76" s="510"/>
      <c r="BE76" s="510" t="s">
        <v>222</v>
      </c>
      <c r="BF76" s="510" t="s">
        <v>223</v>
      </c>
    </row>
    <row r="77" spans="1:59" ht="12.75" customHeight="1" thickBot="1">
      <c r="A77" s="347"/>
      <c r="B77" s="348"/>
      <c r="C77" s="349"/>
      <c r="D77" s="30" t="s">
        <v>51</v>
      </c>
      <c r="E77" s="510" t="s">
        <v>52</v>
      </c>
      <c r="F77" s="30" t="s">
        <v>51</v>
      </c>
      <c r="G77" s="30" t="s">
        <v>51</v>
      </c>
      <c r="H77" s="30" t="s">
        <v>53</v>
      </c>
      <c r="I77" s="30" t="s">
        <v>51</v>
      </c>
      <c r="J77" s="510" t="s">
        <v>52</v>
      </c>
      <c r="K77" s="30" t="s">
        <v>51</v>
      </c>
      <c r="L77" s="30" t="s">
        <v>51</v>
      </c>
      <c r="M77" s="30" t="s">
        <v>53</v>
      </c>
      <c r="N77" s="30" t="s">
        <v>51</v>
      </c>
      <c r="O77" s="510" t="s">
        <v>52</v>
      </c>
      <c r="P77" s="30" t="s">
        <v>51</v>
      </c>
      <c r="Q77" s="30" t="s">
        <v>51</v>
      </c>
      <c r="R77" s="30" t="s">
        <v>53</v>
      </c>
      <c r="S77" s="30" t="s">
        <v>51</v>
      </c>
      <c r="T77" s="510" t="s">
        <v>52</v>
      </c>
      <c r="U77" s="30" t="s">
        <v>51</v>
      </c>
      <c r="V77" s="30" t="s">
        <v>51</v>
      </c>
      <c r="W77" s="30" t="s">
        <v>53</v>
      </c>
      <c r="X77" s="30" t="s">
        <v>51</v>
      </c>
      <c r="Y77" s="510" t="s">
        <v>52</v>
      </c>
      <c r="Z77" s="30" t="s">
        <v>51</v>
      </c>
      <c r="AA77" s="30" t="s">
        <v>51</v>
      </c>
      <c r="AB77" s="30" t="s">
        <v>53</v>
      </c>
      <c r="AC77" s="30" t="s">
        <v>51</v>
      </c>
      <c r="AD77" s="510" t="s">
        <v>52</v>
      </c>
      <c r="AE77" s="30" t="s">
        <v>51</v>
      </c>
      <c r="AF77" s="30" t="s">
        <v>51</v>
      </c>
      <c r="AG77" s="30" t="s">
        <v>53</v>
      </c>
      <c r="AH77" s="30" t="s">
        <v>51</v>
      </c>
      <c r="AI77" s="510" t="s">
        <v>52</v>
      </c>
      <c r="AJ77" s="30" t="s">
        <v>51</v>
      </c>
      <c r="AK77" s="30" t="s">
        <v>51</v>
      </c>
      <c r="AL77" s="30" t="s">
        <v>53</v>
      </c>
      <c r="AM77" s="30" t="s">
        <v>51</v>
      </c>
      <c r="AN77" s="510" t="s">
        <v>52</v>
      </c>
      <c r="AO77" s="30" t="s">
        <v>51</v>
      </c>
      <c r="AP77" s="30" t="s">
        <v>51</v>
      </c>
      <c r="AQ77" s="30" t="s">
        <v>53</v>
      </c>
      <c r="AR77" s="30" t="s">
        <v>51</v>
      </c>
      <c r="AS77" s="510" t="s">
        <v>52</v>
      </c>
      <c r="AT77" s="30" t="s">
        <v>51</v>
      </c>
      <c r="AU77" s="30" t="s">
        <v>51</v>
      </c>
      <c r="AV77" s="30" t="s">
        <v>53</v>
      </c>
      <c r="AW77" s="30" t="s">
        <v>51</v>
      </c>
      <c r="AX77" s="510" t="s">
        <v>52</v>
      </c>
      <c r="AY77" s="30" t="s">
        <v>51</v>
      </c>
      <c r="AZ77" s="30" t="s">
        <v>51</v>
      </c>
      <c r="BA77" s="30" t="s">
        <v>53</v>
      </c>
      <c r="BB77" s="30" t="s">
        <v>51</v>
      </c>
      <c r="BC77" s="510" t="s">
        <v>52</v>
      </c>
      <c r="BD77" s="30" t="s">
        <v>51</v>
      </c>
      <c r="BE77" s="30" t="s">
        <v>51</v>
      </c>
      <c r="BF77" s="30" t="s">
        <v>53</v>
      </c>
    </row>
    <row r="78" spans="1:59" ht="13.5" thickTop="1">
      <c r="A78" s="92" t="s">
        <v>46</v>
      </c>
      <c r="B78" s="92" t="s">
        <v>139</v>
      </c>
      <c r="C78" s="101" t="s">
        <v>142</v>
      </c>
      <c r="D78" s="564">
        <f>ROUND(('tab.č. 3'!D78/pomocná!C4*1000),0)</f>
        <v>52</v>
      </c>
      <c r="E78" s="517">
        <f>ROUND(('tab.č. 3'!E78/pomocná!D4*1000),0)</f>
        <v>48</v>
      </c>
      <c r="F78" s="798">
        <f>ROUND(('tab.č. 3'!F78/pomocná!E4*1000),0)</f>
        <v>56</v>
      </c>
      <c r="G78" s="673">
        <f>F78/D78*100</f>
        <v>107.69230769230769</v>
      </c>
      <c r="H78" s="674">
        <f t="shared" ref="H78:H83" si="62">F78/E78*100</f>
        <v>116.66666666666667</v>
      </c>
      <c r="I78" s="564">
        <f>ROUND(('tab.č. 3'!I78/pomocná!C5*1000),0)</f>
        <v>44</v>
      </c>
      <c r="J78" s="517">
        <f>ROUND(('tab.č. 3'!J78/pomocná!D5*1000),0)</f>
        <v>42</v>
      </c>
      <c r="K78" s="517">
        <f>ROUND(('tab.č. 3'!K78/pomocná!E5*1000),0)</f>
        <v>49</v>
      </c>
      <c r="L78" s="803">
        <f>K78/I78*100</f>
        <v>111.36363636363636</v>
      </c>
      <c r="M78" s="674">
        <f>K78/J78*100</f>
        <v>116.66666666666667</v>
      </c>
      <c r="N78" s="516">
        <f>ROUND(('tab.č. 3'!N78/pomocná!C6*1000),0)</f>
        <v>31</v>
      </c>
      <c r="O78" s="517">
        <f>ROUND(('tab.č. 3'!O78/pomocná!D6*1000),0)</f>
        <v>95</v>
      </c>
      <c r="P78" s="517">
        <f>ROUND(('tab.č. 3'!P78/pomocná!E6*1000),0)</f>
        <v>35</v>
      </c>
      <c r="Q78" s="803">
        <f>P78/N78*100</f>
        <v>112.90322580645163</v>
      </c>
      <c r="R78" s="674">
        <f>P78/O78*100</f>
        <v>36.84210526315789</v>
      </c>
      <c r="S78" s="516">
        <f>ROUND(('tab.č. 3'!S78/pomocná!C7*1000),0)</f>
        <v>41</v>
      </c>
      <c r="T78" s="517">
        <f>ROUND(('tab.č. 3'!T78/pomocná!D7*1000),0)</f>
        <v>103</v>
      </c>
      <c r="U78" s="806">
        <f>ROUND(('tab.č. 3'!U78/pomocná!E7*1000),0)</f>
        <v>46</v>
      </c>
      <c r="V78" s="807">
        <f>U78/S78*100</f>
        <v>112.19512195121952</v>
      </c>
      <c r="W78" s="674">
        <f>U78/T78*100</f>
        <v>44.660194174757287</v>
      </c>
      <c r="X78" s="516">
        <f>ROUND(('tab.č. 3'!X78/pomocná!C8*1000),0)</f>
        <v>53</v>
      </c>
      <c r="Y78" s="517">
        <f>ROUND(('tab.č. 3'!Y78/pomocná!D8*1000),0)</f>
        <v>37</v>
      </c>
      <c r="Z78" s="517">
        <f>ROUND(('tab.č. 3'!Z78/pomocná!E8*1000),0)</f>
        <v>51</v>
      </c>
      <c r="AA78" s="803">
        <f>Z78/X78*100</f>
        <v>96.226415094339629</v>
      </c>
      <c r="AB78" s="674">
        <f>Z78/Y78*100</f>
        <v>137.83783783783784</v>
      </c>
      <c r="AC78" s="516">
        <f>ROUND(('tab.č. 3'!AC78/pomocná!C9*1000),0)</f>
        <v>34</v>
      </c>
      <c r="AD78" s="517">
        <f>ROUND(('tab.č. 3'!AD78/pomocná!D9*1000),0)</f>
        <v>26</v>
      </c>
      <c r="AE78" s="517">
        <f>ROUND(('tab.č. 3'!AE78/pomocná!E9*1000),0)</f>
        <v>38</v>
      </c>
      <c r="AF78" s="801">
        <f>AE78/AC78*100</f>
        <v>111.76470588235294</v>
      </c>
      <c r="AG78" s="674">
        <f>AE78/AD78*100</f>
        <v>146.15384615384613</v>
      </c>
      <c r="AH78" s="516">
        <f>ROUND(('tab.č. 3'!AH78/pomocná!C10*1000),0)</f>
        <v>27</v>
      </c>
      <c r="AI78" s="517">
        <f>ROUND(('tab.č. 3'!AI78/pomocná!D10*1000),0)</f>
        <v>39</v>
      </c>
      <c r="AJ78" s="517">
        <f>ROUND(('tab.č. 3'!AJ78/pomocná!E10*1000),0)</f>
        <v>31</v>
      </c>
      <c r="AK78" s="803">
        <f>AJ78/AH78*100</f>
        <v>114.81481481481481</v>
      </c>
      <c r="AL78" s="674">
        <f>AJ78/AI78*100</f>
        <v>79.487179487179489</v>
      </c>
      <c r="AM78" s="516">
        <f>ROUND(('tab.č. 3'!AM78/pomocná!C11*1000),0)</f>
        <v>29</v>
      </c>
      <c r="AN78" s="517">
        <f>ROUND(('tab.č. 3'!AN78/pomocná!D11*1000),0)</f>
        <v>39</v>
      </c>
      <c r="AO78" s="517">
        <f>ROUND(('tab.č. 3'!AO78/pomocná!E11*1000),0)</f>
        <v>34</v>
      </c>
      <c r="AP78" s="803">
        <f>AO78/AM78*100</f>
        <v>117.24137931034481</v>
      </c>
      <c r="AQ78" s="674">
        <f>AO78/AN78*100</f>
        <v>87.179487179487182</v>
      </c>
      <c r="AR78" s="516"/>
      <c r="AS78" s="517">
        <f>ROUND(('tab.č. 3'!AS78/pomocná!D12*1000),0)</f>
        <v>5</v>
      </c>
      <c r="AT78" s="622"/>
      <c r="AU78" s="521"/>
      <c r="AV78" s="519"/>
      <c r="AW78" s="516">
        <f>ROUND(('tab.č. 3'!AW78/pomocná!C13*1000),0)</f>
        <v>35</v>
      </c>
      <c r="AX78" s="517">
        <f>ROUND(('tab.č. 3'!AX78/pomocná!D13*1000),0)</f>
        <v>55</v>
      </c>
      <c r="AY78" s="517">
        <f>ROUND(('tab.č. 3'!AY78/pomocná!E13*1000),0)</f>
        <v>40</v>
      </c>
      <c r="AZ78" s="803">
        <f>AY78/AW78*100</f>
        <v>114.28571428571428</v>
      </c>
      <c r="BA78" s="674">
        <f>AY78/AX78*100</f>
        <v>72.727272727272734</v>
      </c>
      <c r="BB78" s="564">
        <f>ROUND(('tab.č. 3'!BB78/pomocná!C14*1000),0)</f>
        <v>45</v>
      </c>
      <c r="BC78" s="517">
        <f>ROUND(('tab.č. 3'!BC78/pomocná!D14*1000),0)</f>
        <v>51</v>
      </c>
      <c r="BD78" s="517">
        <f>ROUND(('tab.č. 3'!BD78/pomocná!E14*1000),0)</f>
        <v>49</v>
      </c>
      <c r="BE78" s="801">
        <f>BD78/BB78*100</f>
        <v>108.88888888888889</v>
      </c>
      <c r="BF78" s="674">
        <f>BD78/BC78*100</f>
        <v>96.078431372549019</v>
      </c>
      <c r="BG78" s="350"/>
    </row>
    <row r="79" spans="1:59">
      <c r="A79" s="23" t="s">
        <v>74</v>
      </c>
      <c r="B79" s="23" t="s">
        <v>140</v>
      </c>
      <c r="C79" s="102" t="s">
        <v>142</v>
      </c>
      <c r="D79" s="565">
        <f>ROUND(('tab.č. 3'!D79/pomocná!C4*1000),0)</f>
        <v>28</v>
      </c>
      <c r="E79" s="435">
        <f>ROUND(('tab.č. 3'!E79/pomocná!D4*1000),0)</f>
        <v>32</v>
      </c>
      <c r="F79" s="78">
        <f>ROUND(('tab.č. 3'!F79/pomocná!E4*1000),0)</f>
        <v>35</v>
      </c>
      <c r="G79" s="628">
        <f>F79/D79*100</f>
        <v>125</v>
      </c>
      <c r="H79" s="629">
        <f t="shared" si="62"/>
        <v>109.375</v>
      </c>
      <c r="I79" s="565">
        <f>ROUND(('tab.č. 3'!I79/pomocná!C5*1000),0)</f>
        <v>31</v>
      </c>
      <c r="J79" s="435">
        <f>ROUND(('tab.č. 3'!J79/pomocná!D5*1000),0)</f>
        <v>35</v>
      </c>
      <c r="K79" s="435">
        <f>ROUND(('tab.č. 3'!K79/pomocná!E5*1000),0)</f>
        <v>29</v>
      </c>
      <c r="L79" s="805">
        <f>K79/I79*100</f>
        <v>93.548387096774192</v>
      </c>
      <c r="M79" s="629">
        <f>K79/J79*100</f>
        <v>82.857142857142861</v>
      </c>
      <c r="N79" s="417">
        <f>ROUND(('tab.č. 3'!N79/pomocná!C6*1000),0)</f>
        <v>33</v>
      </c>
      <c r="O79" s="435">
        <f>ROUND(('tab.č. 3'!O79/pomocná!D6*1000),0)</f>
        <v>38</v>
      </c>
      <c r="P79" s="435">
        <f>ROUND(('tab.č. 3'!P79/pomocná!E6*1000),0)</f>
        <v>29</v>
      </c>
      <c r="Q79" s="805">
        <f>P79/N79*100</f>
        <v>87.878787878787875</v>
      </c>
      <c r="R79" s="629">
        <f>P79/O79*100</f>
        <v>76.31578947368422</v>
      </c>
      <c r="S79" s="417">
        <f>ROUND(('tab.č. 3'!S79/pomocná!C7*1000),0)</f>
        <v>0</v>
      </c>
      <c r="T79" s="435">
        <f>ROUND(('tab.č. 3'!T79/pomocná!D7*1000),0)</f>
        <v>7</v>
      </c>
      <c r="U79" s="658">
        <f>ROUND(('tab.č. 3'!U79/pomocná!E7*1000),0)</f>
        <v>0</v>
      </c>
      <c r="V79" s="654"/>
      <c r="W79" s="629">
        <f>U79/T79*100</f>
        <v>0</v>
      </c>
      <c r="X79" s="417">
        <f>ROUND(('tab.č. 3'!X79/pomocná!C8*1000),0)</f>
        <v>44</v>
      </c>
      <c r="Y79" s="435">
        <f>ROUND(('tab.č. 3'!Y79/pomocná!D8*1000),0)</f>
        <v>66</v>
      </c>
      <c r="Z79" s="435">
        <f>ROUND(('tab.č. 3'!Z79/pomocná!E8*1000),0)</f>
        <v>51</v>
      </c>
      <c r="AA79" s="801"/>
      <c r="AB79" s="629">
        <f>Z79/Y79*100</f>
        <v>77.272727272727266</v>
      </c>
      <c r="AC79" s="417">
        <f>ROUND(('tab.č. 3'!AC79/pomocná!C9*1000),0)</f>
        <v>33</v>
      </c>
      <c r="AD79" s="435">
        <f>ROUND(('tab.č. 3'!AD79/pomocná!D9*1000),0)</f>
        <v>37</v>
      </c>
      <c r="AE79" s="435">
        <f>ROUND(('tab.č. 3'!AE79/pomocná!E9*1000),0)</f>
        <v>46</v>
      </c>
      <c r="AF79" s="801">
        <f>AE79/AC79*100</f>
        <v>139.39393939393941</v>
      </c>
      <c r="AG79" s="629">
        <f>AE79/AD79*100</f>
        <v>124.32432432432432</v>
      </c>
      <c r="AH79" s="417">
        <f>ROUND(('tab.č. 3'!AH79/pomocná!C10*1000),0)</f>
        <v>39</v>
      </c>
      <c r="AI79" s="435">
        <f>ROUND(('tab.č. 3'!AI79/pomocná!D10*1000),0)</f>
        <v>37</v>
      </c>
      <c r="AJ79" s="435">
        <f>ROUND(('tab.č. 3'!AJ79/pomocná!E10*1000),0)</f>
        <v>49</v>
      </c>
      <c r="AK79" s="805">
        <f>AJ79/AH79*100</f>
        <v>125.64102564102564</v>
      </c>
      <c r="AL79" s="629">
        <f>AJ79/AI79*100</f>
        <v>132.43243243243242</v>
      </c>
      <c r="AM79" s="417">
        <f>ROUND(('tab.č. 3'!AM79/pomocná!C11*1000),0)</f>
        <v>0</v>
      </c>
      <c r="AN79" s="435">
        <f>ROUND(('tab.č. 3'!AN79/pomocná!D11*1000),0)</f>
        <v>121</v>
      </c>
      <c r="AO79" s="435">
        <f>ROUND(('tab.č. 3'!AO79/pomocná!E11*1000),0)</f>
        <v>0</v>
      </c>
      <c r="AP79" s="801"/>
      <c r="AQ79" s="629">
        <f>AO79/AN79*100</f>
        <v>0</v>
      </c>
      <c r="AR79" s="417">
        <f>ROUND(('tab.č. 3'!AR79/pomocná!C12*1000),0)</f>
        <v>0</v>
      </c>
      <c r="AS79" s="435">
        <f>ROUND(('tab.č. 3'!AS79/pomocná!D12*1000),0)</f>
        <v>10</v>
      </c>
      <c r="AT79" s="623"/>
      <c r="AU79" s="521"/>
      <c r="AV79" s="494"/>
      <c r="AW79" s="417">
        <f>ROUND(('tab.č. 3'!AW79/pomocná!C13*1000),0)</f>
        <v>25</v>
      </c>
      <c r="AX79" s="435">
        <f>ROUND(('tab.č. 3'!AX79/pomocná!D13*1000),0)</f>
        <v>41</v>
      </c>
      <c r="AY79" s="435">
        <f>ROUND(('tab.č. 3'!AY79/pomocná!E13*1000),0)</f>
        <v>29</v>
      </c>
      <c r="AZ79" s="805">
        <f>AY79/AW79*100</f>
        <v>115.99999999999999</v>
      </c>
      <c r="BA79" s="629">
        <f>AY79/AX79*100</f>
        <v>70.731707317073173</v>
      </c>
      <c r="BB79" s="565">
        <f>ROUND(('tab.č. 3'!BB79/pomocná!C14*1000),0)</f>
        <v>27</v>
      </c>
      <c r="BC79" s="435">
        <f>ROUND(('tab.č. 3'!BC79/pomocná!D14*1000),0)</f>
        <v>35</v>
      </c>
      <c r="BD79" s="435">
        <f>ROUND(('tab.č. 3'!BD79/pomocná!E14*1000),0)</f>
        <v>33</v>
      </c>
      <c r="BE79" s="801"/>
      <c r="BF79" s="629">
        <f>BD79/BC79*100</f>
        <v>94.285714285714278</v>
      </c>
      <c r="BG79" s="350"/>
    </row>
    <row r="80" spans="1:59" ht="23.25">
      <c r="A80" s="23" t="s">
        <v>76</v>
      </c>
      <c r="B80" s="94" t="s">
        <v>220</v>
      </c>
      <c r="C80" s="102" t="s">
        <v>142</v>
      </c>
      <c r="D80" s="565">
        <f>ROUND(('tab.č. 3'!D80/pomocná!C4*1000),0)</f>
        <v>5</v>
      </c>
      <c r="E80" s="435">
        <f>ROUND(('tab.č. 3'!E80/pomocná!D4*1000),0)</f>
        <v>2</v>
      </c>
      <c r="F80" s="78">
        <f>ROUND(('tab.č. 3'!F80/pomocná!E4*1000),0)</f>
        <v>6</v>
      </c>
      <c r="G80" s="628">
        <f>F80/D80*100</f>
        <v>120</v>
      </c>
      <c r="H80" s="629">
        <f t="shared" si="62"/>
        <v>300</v>
      </c>
      <c r="I80" s="565">
        <f>ROUND(('tab.č. 3'!I80/pomocná!C5*1000),0)</f>
        <v>0</v>
      </c>
      <c r="J80" s="435">
        <f>ROUND(('tab.č. 3'!J80/pomocná!D5*1000),0)</f>
        <v>0</v>
      </c>
      <c r="K80" s="435">
        <f>ROUND(('tab.č. 3'!K80/pomocná!E5*1000),0)</f>
        <v>0</v>
      </c>
      <c r="L80" s="801"/>
      <c r="M80" s="629"/>
      <c r="N80" s="417">
        <f>ROUND(('tab.č. 3'!N80/pomocná!C6*1000),0)</f>
        <v>0</v>
      </c>
      <c r="O80" s="435">
        <f>ROUND(('tab.č. 3'!O80/pomocná!D6*1000),0)</f>
        <v>0</v>
      </c>
      <c r="P80" s="435">
        <f>ROUND(('tab.č. 3'!P80/pomocná!E6*1000),0)</f>
        <v>0</v>
      </c>
      <c r="Q80" s="801"/>
      <c r="R80" s="629"/>
      <c r="S80" s="417">
        <f>ROUND(('tab.č. 3'!S80/pomocná!C7*1000),0)</f>
        <v>0</v>
      </c>
      <c r="T80" s="435">
        <f>ROUND(('tab.č. 3'!T80/pomocná!D7*1000),0)</f>
        <v>0</v>
      </c>
      <c r="U80" s="658">
        <f>ROUND(('tab.č. 3'!U80/pomocná!E7*1000),0)</f>
        <v>0</v>
      </c>
      <c r="V80" s="653"/>
      <c r="W80" s="629"/>
      <c r="X80" s="417">
        <f>ROUND(('tab.č. 3'!X80/pomocná!C8*1000),0)</f>
        <v>20</v>
      </c>
      <c r="Y80" s="435">
        <f>ROUND(('tab.č. 3'!Y80/pomocná!D8*1000),0)</f>
        <v>24</v>
      </c>
      <c r="Z80" s="435">
        <f>ROUND(('tab.č. 3'!Z80/pomocná!E8*1000),0)</f>
        <v>19</v>
      </c>
      <c r="AA80" s="801">
        <f>Z80/X80*100</f>
        <v>95</v>
      </c>
      <c r="AB80" s="629">
        <f>Z80/Y80*100</f>
        <v>79.166666666666657</v>
      </c>
      <c r="AC80" s="417">
        <f>ROUND(('tab.č. 3'!AC80/pomocná!C9*1000),0)</f>
        <v>2</v>
      </c>
      <c r="AD80" s="435">
        <f>ROUND(('tab.č. 3'!AD80/pomocná!D9*1000),0)</f>
        <v>1</v>
      </c>
      <c r="AE80" s="435">
        <f>ROUND(('tab.č. 3'!AE80/pomocná!E9*1000),0)</f>
        <v>2</v>
      </c>
      <c r="AF80" s="801">
        <f>AE80/AC80*100</f>
        <v>100</v>
      </c>
      <c r="AG80" s="629">
        <f>AE80/AD80*100</f>
        <v>200</v>
      </c>
      <c r="AH80" s="417">
        <f>ROUND(('tab.č. 3'!AH80/pomocná!C10*1000),0)</f>
        <v>0</v>
      </c>
      <c r="AI80" s="435">
        <f>ROUND(('tab.č. 3'!AI80/pomocná!D10*1000),0)</f>
        <v>0</v>
      </c>
      <c r="AJ80" s="435">
        <f>ROUND(('tab.č. 3'!AJ80/pomocná!E10*1000),0)</f>
        <v>0</v>
      </c>
      <c r="AK80" s="801"/>
      <c r="AL80" s="629"/>
      <c r="AM80" s="417">
        <f>ROUND(('tab.č. 3'!AM80/pomocná!C11*1000),0)</f>
        <v>0</v>
      </c>
      <c r="AN80" s="435">
        <f>ROUND(('tab.č. 3'!AN80/pomocná!D11*1000),0)</f>
        <v>0</v>
      </c>
      <c r="AO80" s="435">
        <f>ROUND(('tab.č. 3'!AO80/pomocná!E11*1000),0)</f>
        <v>0</v>
      </c>
      <c r="AP80" s="801"/>
      <c r="AQ80" s="629"/>
      <c r="AR80" s="417">
        <f>ROUND(('tab.č. 3'!AR80/pomocná!C12*1000),0)</f>
        <v>0</v>
      </c>
      <c r="AS80" s="435">
        <f>ROUND(('tab.č. 3'!AS80/pomocná!D12*1000),0)</f>
        <v>3</v>
      </c>
      <c r="AT80" s="623"/>
      <c r="AU80" s="520"/>
      <c r="AV80" s="494"/>
      <c r="AW80" s="417">
        <f>ROUND(('tab.č. 3'!AW80/pomocná!C13*1000),0)</f>
        <v>1</v>
      </c>
      <c r="AX80" s="435">
        <f>ROUND(('tab.č. 3'!AX80/pomocná!D13*1000),0)</f>
        <v>1</v>
      </c>
      <c r="AY80" s="435">
        <f>ROUND(('tab.č. 3'!AY80/pomocná!E13*1000),0)</f>
        <v>1</v>
      </c>
      <c r="AZ80" s="801">
        <f>AY80/AW80*100</f>
        <v>100</v>
      </c>
      <c r="BA80" s="629">
        <f>AY80/AX80*100</f>
        <v>100</v>
      </c>
      <c r="BB80" s="565">
        <f>ROUND(('tab.č. 3'!BB80/pomocná!C14*1000),0)</f>
        <v>3</v>
      </c>
      <c r="BC80" s="435">
        <f>ROUND(('tab.č. 3'!BC80/pomocná!D14*1000),0)</f>
        <v>1</v>
      </c>
      <c r="BD80" s="435">
        <f>ROUND(('tab.č. 3'!BD80/pomocná!E14*1000),0)</f>
        <v>4</v>
      </c>
      <c r="BE80" s="801">
        <f>BD80/BB80*100</f>
        <v>133.33333333333331</v>
      </c>
      <c r="BF80" s="629">
        <f>BD80/BC80*100</f>
        <v>400</v>
      </c>
      <c r="BG80" s="350"/>
    </row>
    <row r="81" spans="1:61" ht="13.5" thickBot="1">
      <c r="A81" s="66"/>
      <c r="B81" s="95"/>
      <c r="C81" s="103" t="s">
        <v>142</v>
      </c>
      <c r="D81" s="566"/>
      <c r="E81" s="515"/>
      <c r="F81" s="296"/>
      <c r="G81" s="631"/>
      <c r="H81" s="632"/>
      <c r="I81" s="566"/>
      <c r="J81" s="515"/>
      <c r="K81" s="515"/>
      <c r="L81" s="802"/>
      <c r="M81" s="632"/>
      <c r="N81" s="419"/>
      <c r="O81" s="515"/>
      <c r="P81" s="515"/>
      <c r="Q81" s="802"/>
      <c r="R81" s="632"/>
      <c r="S81" s="419"/>
      <c r="T81" s="515"/>
      <c r="U81" s="661"/>
      <c r="V81" s="656"/>
      <c r="W81" s="632"/>
      <c r="X81" s="419"/>
      <c r="Y81" s="515"/>
      <c r="Z81" s="515"/>
      <c r="AA81" s="802"/>
      <c r="AB81" s="632"/>
      <c r="AC81" s="419"/>
      <c r="AD81" s="515"/>
      <c r="AE81" s="515"/>
      <c r="AF81" s="802"/>
      <c r="AG81" s="632"/>
      <c r="AH81" s="419"/>
      <c r="AI81" s="515"/>
      <c r="AJ81" s="515"/>
      <c r="AK81" s="802"/>
      <c r="AL81" s="632"/>
      <c r="AM81" s="419"/>
      <c r="AN81" s="515"/>
      <c r="AO81" s="515"/>
      <c r="AP81" s="802"/>
      <c r="AQ81" s="632"/>
      <c r="AR81" s="419"/>
      <c r="AS81" s="515"/>
      <c r="AT81" s="522"/>
      <c r="AU81" s="523"/>
      <c r="AV81" s="498"/>
      <c r="AW81" s="419"/>
      <c r="AX81" s="515"/>
      <c r="AY81" s="515"/>
      <c r="AZ81" s="802"/>
      <c r="BA81" s="632"/>
      <c r="BB81" s="566"/>
      <c r="BC81" s="515"/>
      <c r="BD81" s="515"/>
      <c r="BE81" s="802"/>
      <c r="BF81" s="632"/>
      <c r="BG81" s="350"/>
    </row>
    <row r="82" spans="1:61" ht="14.25" thickTop="1" thickBot="1">
      <c r="A82" s="31" t="s">
        <v>47</v>
      </c>
      <c r="B82" s="67" t="s">
        <v>73</v>
      </c>
      <c r="C82" s="68" t="s">
        <v>142</v>
      </c>
      <c r="D82" s="451">
        <f>ROUND(('tab.č. 3'!D82/pomocná!C4*1000),0)</f>
        <v>37</v>
      </c>
      <c r="E82" s="451">
        <f>ROUND(('tab.č. 3'!E82/pomocná!D4*1000),0)</f>
        <v>63</v>
      </c>
      <c r="F82" s="451">
        <f>ROUND(('tab.č. 3'!F82/pomocná!E4*1000),0)</f>
        <v>49</v>
      </c>
      <c r="G82" s="645">
        <f>F82/D82*100</f>
        <v>132.43243243243242</v>
      </c>
      <c r="H82" s="645">
        <f t="shared" si="62"/>
        <v>77.777777777777786</v>
      </c>
      <c r="I82" s="451">
        <f>ROUND(('tab.č. 3'!I82/pomocná!C5*1000),0)</f>
        <v>146</v>
      </c>
      <c r="J82" s="451">
        <f>ROUND(('tab.č. 3'!J82/pomocná!D5*1000),0)</f>
        <v>152</v>
      </c>
      <c r="K82" s="451">
        <f>ROUND(('tab.č. 3'!K82/pomocná!E5*1000),0)</f>
        <v>135</v>
      </c>
      <c r="L82" s="645">
        <f>K82/I82*100</f>
        <v>92.465753424657535</v>
      </c>
      <c r="M82" s="645">
        <f>K82/J82*100</f>
        <v>88.81578947368422</v>
      </c>
      <c r="N82" s="451">
        <f>ROUND(('tab.č. 3'!N82/pomocná!C6*1000),0)</f>
        <v>86</v>
      </c>
      <c r="O82" s="451">
        <f>ROUND(('tab.č. 3'!O82/pomocná!D6*1000),0)</f>
        <v>176</v>
      </c>
      <c r="P82" s="451">
        <f>ROUND(('tab.č. 3'!P82/pomocná!E6*1000),0)</f>
        <v>92</v>
      </c>
      <c r="Q82" s="645">
        <f>P82/N82*100</f>
        <v>106.9767441860465</v>
      </c>
      <c r="R82" s="645">
        <f>P82/O82*100</f>
        <v>52.272727272727273</v>
      </c>
      <c r="S82" s="451">
        <f>ROUND(('tab.č. 3'!S82/pomocná!C7*1000),0)</f>
        <v>113</v>
      </c>
      <c r="T82" s="451">
        <f>ROUND(('tab.č. 3'!T82/pomocná!D7*1000),0)</f>
        <v>123</v>
      </c>
      <c r="U82" s="451">
        <f>ROUND(('tab.č. 3'!U82/pomocná!E7*1000),0)</f>
        <v>80</v>
      </c>
      <c r="V82" s="645">
        <f>U82/S82*100</f>
        <v>70.796460176991147</v>
      </c>
      <c r="W82" s="645">
        <f>U82/T82*100</f>
        <v>65.040650406504056</v>
      </c>
      <c r="X82" s="451">
        <f>ROUND(('tab.č. 3'!X82/pomocná!C8*1000),0)</f>
        <v>118</v>
      </c>
      <c r="Y82" s="451">
        <f>ROUND(('tab.č. 3'!Y82/pomocná!D8*1000),0)</f>
        <v>163</v>
      </c>
      <c r="Z82" s="451">
        <f>ROUND(('tab.č. 3'!Z82/pomocná!E8*1000),0)</f>
        <v>115</v>
      </c>
      <c r="AA82" s="645">
        <f>Z82/X82*100</f>
        <v>97.457627118644069</v>
      </c>
      <c r="AB82" s="645">
        <f>Z82/Y82*100</f>
        <v>70.552147239263803</v>
      </c>
      <c r="AC82" s="451">
        <f>ROUND(('tab.č. 3'!AC82/pomocná!C9*1000),0)</f>
        <v>50</v>
      </c>
      <c r="AD82" s="451">
        <f>ROUND(('tab.č. 3'!AD82/pomocná!D9*1000),0)</f>
        <v>67</v>
      </c>
      <c r="AE82" s="451">
        <f>ROUND(('tab.č. 3'!AE82/pomocná!E9*1000),0)</f>
        <v>94</v>
      </c>
      <c r="AF82" s="645">
        <f>AE82/AC82*100</f>
        <v>188</v>
      </c>
      <c r="AG82" s="645">
        <f>AE82/AD82*100</f>
        <v>140.29850746268659</v>
      </c>
      <c r="AH82" s="451">
        <f>ROUND(('tab.č. 3'!AH82/pomocná!C10*1000),0)</f>
        <v>41</v>
      </c>
      <c r="AI82" s="451">
        <f>ROUND(('tab.č. 3'!AI82/pomocná!D10*1000),0)</f>
        <v>188</v>
      </c>
      <c r="AJ82" s="451">
        <f>ROUND(('tab.č. 3'!AJ82/pomocná!E10*1000),0)</f>
        <v>97</v>
      </c>
      <c r="AK82" s="645">
        <f>AJ82/AH82*100</f>
        <v>236.58536585365852</v>
      </c>
      <c r="AL82" s="645">
        <f>AJ82/AI82*100</f>
        <v>51.595744680851062</v>
      </c>
      <c r="AM82" s="451">
        <f>ROUND(('tab.č. 3'!AM82/pomocná!C11*1000),0)</f>
        <v>103</v>
      </c>
      <c r="AN82" s="451">
        <f>ROUND(('tab.č. 3'!AN82/pomocná!D11*1000),0)</f>
        <v>169</v>
      </c>
      <c r="AO82" s="451">
        <f>ROUND(('tab.č. 3'!AO82/pomocná!E11*1000),0)</f>
        <v>169</v>
      </c>
      <c r="AP82" s="645">
        <f>AO82/AM82*100</f>
        <v>164.07766990291262</v>
      </c>
      <c r="AQ82" s="645">
        <f>AO82/AN82*100</f>
        <v>100</v>
      </c>
      <c r="AR82" s="451">
        <f>ROUND(('tab.č. 3'!AR82/pomocná!C12*1000),0)</f>
        <v>6</v>
      </c>
      <c r="AS82" s="451">
        <f>ROUND(('tab.č. 3'!AS82/pomocná!D12*1000),0)</f>
        <v>60</v>
      </c>
      <c r="AT82" s="487"/>
      <c r="AU82" s="508"/>
      <c r="AV82" s="508"/>
      <c r="AW82" s="451">
        <f>ROUND(('tab.č. 3'!AW82/pomocná!C13*1000),0)</f>
        <v>87</v>
      </c>
      <c r="AX82" s="451">
        <f>ROUND(('tab.č. 3'!AX82/pomocná!D13*1000),0)</f>
        <v>132</v>
      </c>
      <c r="AY82" s="451">
        <f>ROUND(('tab.č. 3'!AY82/pomocná!E13*1000),0)</f>
        <v>106</v>
      </c>
      <c r="AZ82" s="645">
        <f>AY82/AW82*100</f>
        <v>121.83908045977012</v>
      </c>
      <c r="BA82" s="645">
        <f>AY82/AX82*100</f>
        <v>80.303030303030297</v>
      </c>
      <c r="BB82" s="568">
        <f>ROUND(('tab.č. 3'!BB82/pomocná!C14*1000),0)</f>
        <v>57</v>
      </c>
      <c r="BC82" s="451">
        <f>ROUND(('tab.č. 3'!BC82/pomocná!D14*1000),0)</f>
        <v>91</v>
      </c>
      <c r="BD82" s="451">
        <f>ROUND(('tab.č. 3'!BD82/pomocná!E14*1000),0)</f>
        <v>72</v>
      </c>
      <c r="BE82" s="645">
        <f>BD82/BB82*100</f>
        <v>126.31578947368421</v>
      </c>
      <c r="BF82" s="645">
        <f>BD82/BC82*100</f>
        <v>79.120879120879124</v>
      </c>
      <c r="BG82" s="350"/>
    </row>
    <row r="83" spans="1:61" ht="14.25" thickTop="1" thickBot="1">
      <c r="A83" s="31" t="s">
        <v>48</v>
      </c>
      <c r="B83" s="67" t="s">
        <v>49</v>
      </c>
      <c r="C83" s="68" t="s">
        <v>142</v>
      </c>
      <c r="D83" s="451">
        <f>ROUND(('tab.č. 3'!D83/pomocná!C4*1000),0)</f>
        <v>22436</v>
      </c>
      <c r="E83" s="451">
        <f>ROUND(('tab.č. 3'!E83/pomocná!D4*1000),0)</f>
        <v>22036</v>
      </c>
      <c r="F83" s="451">
        <f>ROUND(('tab.č. 3'!F83/pomocná!E4*1000),0)</f>
        <v>22814</v>
      </c>
      <c r="G83" s="645">
        <f>F83/D83*100</f>
        <v>101.68479229809235</v>
      </c>
      <c r="H83" s="645">
        <f t="shared" si="62"/>
        <v>103.53058631330549</v>
      </c>
      <c r="I83" s="451">
        <f>ROUND(('tab.č. 3'!I83/pomocná!C5*1000),0)</f>
        <v>19231</v>
      </c>
      <c r="J83" s="451">
        <f>ROUND(('tab.č. 3'!J83/pomocná!D5*1000),0)</f>
        <v>19341</v>
      </c>
      <c r="K83" s="451">
        <f>ROUND(('tab.č. 3'!K83/pomocná!E5*1000),0)</f>
        <v>19855</v>
      </c>
      <c r="L83" s="645">
        <f>K83/I83*100</f>
        <v>103.24476106286724</v>
      </c>
      <c r="M83" s="645">
        <f>K83/J83*100</f>
        <v>102.65756682694793</v>
      </c>
      <c r="N83" s="451">
        <f>ROUND(('tab.č. 3'!N83/pomocná!C6*1000),0)</f>
        <v>18682</v>
      </c>
      <c r="O83" s="451">
        <f>ROUND(('tab.č. 3'!O83/pomocná!D6*1000),0)</f>
        <v>18625</v>
      </c>
      <c r="P83" s="451">
        <f>ROUND(('tab.č. 3'!P83/pomocná!E6*1000),0)</f>
        <v>18923</v>
      </c>
      <c r="Q83" s="645">
        <f>P83/N83*100</f>
        <v>101.29001177604111</v>
      </c>
      <c r="R83" s="645">
        <f>P83/O83*100</f>
        <v>101.6</v>
      </c>
      <c r="S83" s="451">
        <f>ROUND(('tab.č. 3'!S83/pomocná!C7*1000),0)</f>
        <v>18561</v>
      </c>
      <c r="T83" s="451">
        <f>ROUND(('tab.č. 3'!T83/pomocná!D7*1000),0)</f>
        <v>18222</v>
      </c>
      <c r="U83" s="451">
        <f>ROUND(('tab.č. 3'!U83/pomocná!E7*1000),0)</f>
        <v>18366</v>
      </c>
      <c r="V83" s="645">
        <f>U83/S83*100</f>
        <v>98.949410053337644</v>
      </c>
      <c r="W83" s="645">
        <f>U83/T83*100</f>
        <v>100.79025353967732</v>
      </c>
      <c r="X83" s="451">
        <f>ROUND(('tab.č. 3'!X83/pomocná!C8*1000),0)</f>
        <v>19834</v>
      </c>
      <c r="Y83" s="451">
        <f>ROUND(('tab.č. 3'!Y83/pomocná!D8*1000),0)</f>
        <v>20553</v>
      </c>
      <c r="Z83" s="451">
        <f>ROUND(('tab.č. 3'!Z83/pomocná!E8*1000),0)</f>
        <v>20065</v>
      </c>
      <c r="AA83" s="645">
        <f>Z83/X83*100</f>
        <v>101.16466673389131</v>
      </c>
      <c r="AB83" s="645">
        <f>Z83/Y83*100</f>
        <v>97.625650756580555</v>
      </c>
      <c r="AC83" s="451">
        <f>ROUND(('tab.č. 3'!AC83/pomocná!C9*1000),0)</f>
        <v>18270</v>
      </c>
      <c r="AD83" s="451">
        <f>ROUND(('tab.č. 3'!AD83/pomocná!D9*1000),0)</f>
        <v>18879</v>
      </c>
      <c r="AE83" s="451">
        <f>ROUND(('tab.č. 3'!AE83/pomocná!E9*1000),0)</f>
        <v>18664</v>
      </c>
      <c r="AF83" s="645">
        <f>AE83/AC83*100</f>
        <v>102.15654077723045</v>
      </c>
      <c r="AG83" s="645">
        <f>AE83/AD83*100</f>
        <v>98.86116849409396</v>
      </c>
      <c r="AH83" s="451">
        <f>ROUND(('tab.č. 3'!AH83/pomocná!C10*1000),0)</f>
        <v>16818</v>
      </c>
      <c r="AI83" s="451">
        <f>ROUND(('tab.č. 3'!AI83/pomocná!D10*1000),0)</f>
        <v>16801</v>
      </c>
      <c r="AJ83" s="451">
        <f>ROUND(('tab.č. 3'!AJ83/pomocná!E10*1000),0)</f>
        <v>17440</v>
      </c>
      <c r="AK83" s="645">
        <f>AJ83/AH83*100</f>
        <v>103.69841836127958</v>
      </c>
      <c r="AL83" s="645">
        <f>AJ83/AI83*100</f>
        <v>103.80334503898578</v>
      </c>
      <c r="AM83" s="451">
        <f>ROUND(('tab.č. 3'!AM83/pomocná!C11*1000),0)</f>
        <v>16928</v>
      </c>
      <c r="AN83" s="451">
        <f>ROUND(('tab.č. 3'!AN83/pomocná!D11*1000),0)</f>
        <v>17188</v>
      </c>
      <c r="AO83" s="451">
        <f>ROUND(('tab.č. 3'!AO83/pomocná!E11*1000),0)</f>
        <v>17312</v>
      </c>
      <c r="AP83" s="645">
        <f>AO83/AM83*100</f>
        <v>102.26843100189036</v>
      </c>
      <c r="AQ83" s="645">
        <f>AO83/AN83*100</f>
        <v>100.72143355829648</v>
      </c>
      <c r="AR83" s="451">
        <f>ROUND(('tab.č. 3'!AR83/pomocná!C12*1000),0)</f>
        <v>13656</v>
      </c>
      <c r="AS83" s="451">
        <f>ROUND(('tab.č. 3'!AS83/pomocná!D12*1000),0)</f>
        <v>14317</v>
      </c>
      <c r="AT83" s="487"/>
      <c r="AU83" s="508"/>
      <c r="AV83" s="508"/>
      <c r="AW83" s="451">
        <f>ROUND(('tab.č. 3'!AW83/pomocná!C13*1000),0)</f>
        <v>18254</v>
      </c>
      <c r="AX83" s="451">
        <f>ROUND(('tab.č. 3'!AX83/pomocná!D13*1000),0)</f>
        <v>18374</v>
      </c>
      <c r="AY83" s="451">
        <f>ROUND(('tab.č. 3'!AY83/pomocná!E13*1000),0)</f>
        <v>18627</v>
      </c>
      <c r="AZ83" s="645">
        <f>AY83/AW83*100</f>
        <v>102.04338775063</v>
      </c>
      <c r="BA83" s="645">
        <f>AY83/AX83*100</f>
        <v>101.37694568411885</v>
      </c>
      <c r="BB83" s="568">
        <f>ROUND(('tab.č. 3'!BB83/pomocná!C14*1000),0)</f>
        <v>20776</v>
      </c>
      <c r="BC83" s="451">
        <f>ROUND(('tab.č. 3'!BC83/pomocná!D14*1000),0)</f>
        <v>20562</v>
      </c>
      <c r="BD83" s="451">
        <f>ROUND(('tab.č. 3'!BD83/pomocná!E14*1000),0)</f>
        <v>21155</v>
      </c>
      <c r="BE83" s="645">
        <f>BD83/BB83*100</f>
        <v>101.82422025413939</v>
      </c>
      <c r="BF83" s="645">
        <f>BD83/BC83*100</f>
        <v>102.88396070421166</v>
      </c>
      <c r="BG83" s="350"/>
    </row>
    <row r="84" spans="1:61" ht="13.5" thickTop="1">
      <c r="B84" s="336"/>
      <c r="C84" s="362"/>
      <c r="AG84" s="363"/>
    </row>
    <row r="85" spans="1:61">
      <c r="A85" s="527" t="s">
        <v>228</v>
      </c>
      <c r="B85" s="26" t="s">
        <v>225</v>
      </c>
      <c r="C85" s="362"/>
      <c r="AR85" s="366"/>
      <c r="AW85" s="511"/>
      <c r="AX85" s="511"/>
      <c r="AY85" s="511"/>
      <c r="AZ85" s="511"/>
      <c r="BB85" s="511"/>
      <c r="BC85" s="511"/>
      <c r="BD85" s="511"/>
      <c r="BE85" s="511"/>
      <c r="BG85" s="511"/>
      <c r="BH85" s="511"/>
      <c r="BI85" s="511"/>
    </row>
    <row r="86" spans="1:61">
      <c r="A86" s="364"/>
      <c r="B86" s="26" t="s">
        <v>227</v>
      </c>
      <c r="C86" s="362"/>
      <c r="AR86" s="366"/>
      <c r="AW86" s="511"/>
      <c r="AX86" s="511"/>
      <c r="AY86" s="511"/>
      <c r="AZ86" s="511"/>
      <c r="BB86" s="511"/>
      <c r="BC86" s="511"/>
      <c r="BD86" s="511"/>
      <c r="BE86" s="511"/>
      <c r="BG86" s="511"/>
      <c r="BH86" s="511"/>
      <c r="BI86" s="511"/>
    </row>
    <row r="87" spans="1:61">
      <c r="A87" s="364"/>
      <c r="B87" s="29" t="s">
        <v>226</v>
      </c>
      <c r="C87" s="362"/>
      <c r="D87" s="366"/>
      <c r="E87" s="366"/>
      <c r="G87" s="366"/>
      <c r="H87" s="366"/>
      <c r="I87" s="366"/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6"/>
      <c r="X87" s="366"/>
      <c r="Y87" s="366"/>
      <c r="Z87" s="366"/>
      <c r="AA87" s="366"/>
      <c r="AB87" s="366"/>
      <c r="AC87" s="366"/>
      <c r="AD87" s="366"/>
      <c r="AE87" s="366"/>
      <c r="AF87" s="366"/>
      <c r="AG87" s="366"/>
      <c r="AH87" s="366"/>
      <c r="AI87" s="366"/>
      <c r="AJ87" s="366"/>
      <c r="AK87" s="366"/>
      <c r="AL87" s="366"/>
      <c r="AM87" s="366"/>
      <c r="AN87" s="366"/>
      <c r="AO87" s="366"/>
      <c r="AP87" s="366"/>
      <c r="AQ87" s="366"/>
      <c r="AR87" s="368"/>
      <c r="AS87" s="368"/>
      <c r="AT87" s="368"/>
      <c r="AU87" s="368"/>
      <c r="AV87" s="366"/>
      <c r="AW87" s="366"/>
      <c r="AX87" s="366"/>
      <c r="AY87" s="366"/>
      <c r="AZ87" s="366"/>
      <c r="BA87" s="366"/>
      <c r="BB87" s="366"/>
      <c r="BC87" s="366"/>
      <c r="BD87" s="366"/>
      <c r="BE87" s="366"/>
      <c r="BF87" s="366"/>
      <c r="BG87" s="511"/>
      <c r="BH87" s="511"/>
      <c r="BI87" s="511"/>
    </row>
    <row r="88" spans="1:61">
      <c r="C88" s="362"/>
      <c r="D88" s="366"/>
      <c r="E88" s="366"/>
      <c r="G88" s="366"/>
      <c r="H88" s="366"/>
      <c r="J88" s="366"/>
      <c r="K88" s="366"/>
      <c r="L88" s="366"/>
      <c r="M88" s="366"/>
      <c r="O88" s="366"/>
      <c r="P88" s="366"/>
      <c r="Q88" s="366"/>
      <c r="R88" s="366"/>
      <c r="T88" s="366"/>
      <c r="U88" s="366"/>
      <c r="V88" s="366"/>
      <c r="W88" s="366"/>
      <c r="Y88" s="366"/>
      <c r="Z88" s="366"/>
      <c r="AA88" s="366"/>
      <c r="AB88" s="366"/>
      <c r="AD88" s="366"/>
      <c r="AE88" s="366"/>
      <c r="AF88" s="366"/>
      <c r="AG88" s="366"/>
      <c r="AI88" s="366"/>
      <c r="AJ88" s="366"/>
      <c r="AK88" s="366"/>
      <c r="AL88" s="366"/>
      <c r="AN88" s="366"/>
      <c r="AO88" s="366"/>
      <c r="AP88" s="366"/>
      <c r="AQ88" s="366"/>
      <c r="AR88" s="368"/>
      <c r="AS88" s="368"/>
      <c r="AT88" s="368"/>
      <c r="AU88" s="368"/>
      <c r="AV88" s="366"/>
      <c r="AW88" s="511"/>
      <c r="AX88" s="1"/>
      <c r="AY88" s="1"/>
      <c r="AZ88" s="1"/>
      <c r="BA88" s="1"/>
      <c r="BB88" s="511"/>
      <c r="BC88" s="1"/>
      <c r="BD88" s="1"/>
      <c r="BE88" s="1"/>
      <c r="BF88" s="1"/>
      <c r="BG88" s="511"/>
      <c r="BH88" s="511"/>
      <c r="BI88" s="511"/>
    </row>
    <row r="89" spans="1:61" ht="24">
      <c r="A89" s="27" t="s">
        <v>250</v>
      </c>
      <c r="B89" s="26" t="s">
        <v>251</v>
      </c>
      <c r="C89" s="362"/>
      <c r="AR89" s="345"/>
      <c r="AS89" s="370"/>
      <c r="AT89" s="370"/>
      <c r="AU89" s="345"/>
    </row>
    <row r="90" spans="1:61">
      <c r="A90" s="364"/>
      <c r="B90" s="371"/>
      <c r="C90" s="362"/>
      <c r="I90" s="366"/>
      <c r="N90" s="366"/>
      <c r="S90" s="366"/>
      <c r="X90" s="366"/>
      <c r="AC90" s="366"/>
      <c r="AH90" s="366"/>
      <c r="AM90" s="366"/>
      <c r="AR90" s="345"/>
      <c r="AS90" s="370"/>
      <c r="AT90" s="370"/>
      <c r="AU90" s="345"/>
      <c r="AW90" s="366"/>
      <c r="BB90" s="366"/>
    </row>
    <row r="91" spans="1:61">
      <c r="B91" s="371"/>
      <c r="C91" s="362"/>
      <c r="AR91" s="345"/>
      <c r="AS91" s="370"/>
      <c r="AT91" s="370"/>
      <c r="AU91" s="345"/>
    </row>
    <row r="92" spans="1:61">
      <c r="C92" s="362"/>
      <c r="AR92" s="345"/>
      <c r="AS92" s="370"/>
      <c r="AT92" s="370"/>
      <c r="AU92" s="345"/>
    </row>
    <row r="93" spans="1:61">
      <c r="A93" s="369"/>
      <c r="B93" s="367"/>
      <c r="C93" s="362"/>
      <c r="AR93" s="345"/>
      <c r="AS93" s="370"/>
      <c r="AT93" s="370"/>
      <c r="AU93" s="345"/>
    </row>
    <row r="94" spans="1:61">
      <c r="B94" s="336"/>
      <c r="C94" s="362"/>
      <c r="AR94" s="345"/>
      <c r="AS94" s="370"/>
      <c r="AT94" s="370"/>
      <c r="AU94" s="345"/>
    </row>
    <row r="95" spans="1:61">
      <c r="A95" s="364"/>
      <c r="B95" s="367"/>
      <c r="C95" s="362"/>
      <c r="AR95" s="345"/>
      <c r="AS95" s="345"/>
      <c r="AT95" s="345"/>
      <c r="AU95" s="345"/>
    </row>
    <row r="96" spans="1:61">
      <c r="C96" s="362"/>
      <c r="AR96" s="345"/>
      <c r="AS96" s="345"/>
      <c r="AT96" s="345"/>
      <c r="AU96" s="345"/>
    </row>
    <row r="97" spans="3:47">
      <c r="C97" s="362"/>
      <c r="AR97" s="345"/>
      <c r="AS97" s="345"/>
      <c r="AT97" s="345"/>
      <c r="AU97" s="345"/>
    </row>
    <row r="98" spans="3:47">
      <c r="C98" s="362"/>
      <c r="AR98" s="345"/>
      <c r="AS98" s="345"/>
      <c r="AT98" s="345"/>
      <c r="AU98" s="345"/>
    </row>
    <row r="99" spans="3:47">
      <c r="C99" s="362"/>
      <c r="AR99" s="345"/>
      <c r="AS99" s="345"/>
      <c r="AT99" s="345"/>
      <c r="AU99" s="345"/>
    </row>
    <row r="100" spans="3:47">
      <c r="C100" s="362"/>
      <c r="AR100" s="345"/>
      <c r="AS100" s="345"/>
      <c r="AT100" s="345"/>
      <c r="AU100" s="345"/>
    </row>
    <row r="101" spans="3:47">
      <c r="C101" s="362"/>
    </row>
    <row r="102" spans="3:47">
      <c r="C102" s="362"/>
    </row>
    <row r="103" spans="3:47">
      <c r="C103" s="362"/>
    </row>
    <row r="104" spans="3:47">
      <c r="C104" s="362"/>
    </row>
    <row r="105" spans="3:47">
      <c r="C105" s="362"/>
    </row>
    <row r="106" spans="3:47">
      <c r="C106" s="362"/>
    </row>
    <row r="107" spans="3:47">
      <c r="C107" s="362"/>
    </row>
    <row r="108" spans="3:47">
      <c r="C108" s="362"/>
    </row>
    <row r="109" spans="3:47">
      <c r="C109" s="362"/>
    </row>
    <row r="110" spans="3:47">
      <c r="C110" s="362"/>
    </row>
    <row r="111" spans="3:47">
      <c r="C111" s="362"/>
    </row>
    <row r="112" spans="3:47">
      <c r="C112" s="362"/>
    </row>
    <row r="113" spans="3:3">
      <c r="C113" s="362"/>
    </row>
    <row r="114" spans="3:3">
      <c r="C114" s="362"/>
    </row>
    <row r="115" spans="3:3">
      <c r="C115" s="362"/>
    </row>
    <row r="116" spans="3:3">
      <c r="C116" s="362"/>
    </row>
    <row r="117" spans="3:3">
      <c r="C117" s="362"/>
    </row>
    <row r="118" spans="3:3">
      <c r="C118" s="362"/>
    </row>
    <row r="119" spans="3:3">
      <c r="C119" s="362"/>
    </row>
    <row r="120" spans="3:3">
      <c r="C120" s="362"/>
    </row>
    <row r="121" spans="3:3">
      <c r="C121" s="362"/>
    </row>
    <row r="122" spans="3:3">
      <c r="C122" s="362"/>
    </row>
    <row r="123" spans="3:3">
      <c r="C123" s="362"/>
    </row>
    <row r="124" spans="3:3">
      <c r="C124" s="362"/>
    </row>
    <row r="125" spans="3:3">
      <c r="C125" s="362"/>
    </row>
    <row r="126" spans="3:3">
      <c r="C126" s="362"/>
    </row>
    <row r="127" spans="3:3">
      <c r="C127" s="362"/>
    </row>
    <row r="128" spans="3:3">
      <c r="C128" s="362"/>
    </row>
    <row r="129" spans="3:3">
      <c r="C129" s="362"/>
    </row>
    <row r="130" spans="3:3">
      <c r="C130" s="362"/>
    </row>
    <row r="131" spans="3:3">
      <c r="C131" s="362"/>
    </row>
    <row r="132" spans="3:3">
      <c r="C132" s="362"/>
    </row>
    <row r="133" spans="3:3">
      <c r="C133" s="362"/>
    </row>
    <row r="134" spans="3:3">
      <c r="C134" s="362"/>
    </row>
    <row r="135" spans="3:3">
      <c r="C135" s="362"/>
    </row>
    <row r="136" spans="3:3">
      <c r="C136" s="362"/>
    </row>
    <row r="137" spans="3:3">
      <c r="C137" s="362"/>
    </row>
  </sheetData>
  <mergeCells count="3">
    <mergeCell ref="D74:H74"/>
    <mergeCell ref="D4:H4"/>
    <mergeCell ref="D34:H34"/>
  </mergeCells>
  <phoneticPr fontId="0" type="noConversion"/>
  <pageMargins left="0.82677165354330717" right="0.78740157480314965" top="0.86614173228346458" bottom="0.78740157480314965" header="0.51181102362204722" footer="0.51181102362204722"/>
  <pageSetup paperSize="9" scale="80" orientation="landscape" r:id="rId1"/>
  <headerFooter alignWithMargins="0">
    <oddHeader>&amp;R&amp;"Arial CE,Tučné"Příloha
Tabulka č. 3a</oddHeader>
    <oddFooter>&amp;LMinisterstvo zdravotnictví&amp;CStránka &amp;P z &amp;N</oddFooter>
  </headerFooter>
  <rowBreaks count="2" manualBreakCount="2">
    <brk id="33" max="57" man="1"/>
    <brk id="73" max="57" man="1"/>
  </rowBreaks>
  <colBreaks count="10" manualBreakCount="10">
    <brk id="8" max="86" man="1"/>
    <brk id="13" max="86" man="1"/>
    <brk id="18" max="86" man="1"/>
    <brk id="23" max="86" man="1"/>
    <brk id="28" max="86" man="1"/>
    <brk id="33" max="86" man="1"/>
    <brk id="38" max="86" man="1"/>
    <brk id="43" max="86" man="1"/>
    <brk id="48" max="86" man="1"/>
    <brk id="53" max="8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B19" sqref="B19"/>
    </sheetView>
  </sheetViews>
  <sheetFormatPr defaultRowHeight="12.75"/>
  <cols>
    <col min="1" max="1" width="9.140625" style="332"/>
    <col min="2" max="2" width="47.28515625" style="332" customWidth="1"/>
    <col min="3" max="3" width="14.5703125" style="332" customWidth="1"/>
    <col min="4" max="4" width="15.7109375" style="332" customWidth="1"/>
    <col min="5" max="5" width="13.85546875" style="332" customWidth="1"/>
    <col min="6" max="16384" width="9.140625" style="332"/>
  </cols>
  <sheetData>
    <row r="1" spans="1:8" ht="13.5" thickTop="1">
      <c r="A1" s="933"/>
      <c r="B1" s="935"/>
      <c r="C1" s="387" t="s">
        <v>71</v>
      </c>
      <c r="D1" s="387" t="s">
        <v>52</v>
      </c>
      <c r="E1" s="387" t="s">
        <v>71</v>
      </c>
    </row>
    <row r="2" spans="1:8" ht="15">
      <c r="A2" s="938" t="s">
        <v>147</v>
      </c>
      <c r="B2" s="936" t="s">
        <v>81</v>
      </c>
      <c r="C2" s="388">
        <v>2010</v>
      </c>
      <c r="D2" s="388">
        <v>2011</v>
      </c>
      <c r="E2" s="388">
        <v>2011</v>
      </c>
    </row>
    <row r="3" spans="1:8" ht="13.5" thickBot="1">
      <c r="A3" s="934"/>
      <c r="B3" s="937"/>
      <c r="C3" s="389"/>
      <c r="D3" s="388"/>
      <c r="E3" s="389"/>
    </row>
    <row r="4" spans="1:8" ht="13.5" thickTop="1">
      <c r="A4" s="548">
        <v>111</v>
      </c>
      <c r="B4" s="549" t="s">
        <v>63</v>
      </c>
      <c r="C4" s="939">
        <v>6264484</v>
      </c>
      <c r="D4" s="942">
        <v>6268000</v>
      </c>
      <c r="E4" s="946">
        <v>6275839</v>
      </c>
    </row>
    <row r="5" spans="1:8">
      <c r="A5" s="550">
        <v>201</v>
      </c>
      <c r="B5" s="551" t="s">
        <v>64</v>
      </c>
      <c r="C5" s="940">
        <v>590924</v>
      </c>
      <c r="D5" s="943">
        <v>587311</v>
      </c>
      <c r="E5" s="947">
        <v>587112</v>
      </c>
    </row>
    <row r="6" spans="1:8">
      <c r="A6" s="552">
        <v>205</v>
      </c>
      <c r="B6" s="553" t="s">
        <v>80</v>
      </c>
      <c r="C6" s="940">
        <v>714142</v>
      </c>
      <c r="D6" s="944">
        <v>739500</v>
      </c>
      <c r="E6" s="947">
        <v>722700</v>
      </c>
    </row>
    <row r="7" spans="1:8">
      <c r="A7" s="552">
        <v>207</v>
      </c>
      <c r="B7" s="553" t="s">
        <v>65</v>
      </c>
      <c r="C7" s="940">
        <v>691253</v>
      </c>
      <c r="D7" s="943">
        <v>700050</v>
      </c>
      <c r="E7" s="947">
        <v>695533</v>
      </c>
    </row>
    <row r="8" spans="1:8">
      <c r="A8" s="552">
        <v>209</v>
      </c>
      <c r="B8" s="553" t="s">
        <v>66</v>
      </c>
      <c r="C8" s="940">
        <v>133879</v>
      </c>
      <c r="D8" s="943">
        <v>134870</v>
      </c>
      <c r="E8" s="947">
        <v>135403</v>
      </c>
    </row>
    <row r="9" spans="1:8">
      <c r="A9" s="552">
        <v>211</v>
      </c>
      <c r="B9" s="553" t="s">
        <v>67</v>
      </c>
      <c r="C9" s="940">
        <v>1132178</v>
      </c>
      <c r="D9" s="943">
        <v>1141960</v>
      </c>
      <c r="E9" s="947">
        <v>1145460</v>
      </c>
      <c r="H9" s="302"/>
    </row>
    <row r="10" spans="1:8">
      <c r="A10" s="552">
        <v>213</v>
      </c>
      <c r="B10" s="554" t="s">
        <v>68</v>
      </c>
      <c r="C10" s="940">
        <v>412797</v>
      </c>
      <c r="D10" s="943">
        <v>413000</v>
      </c>
      <c r="E10" s="947">
        <v>414874</v>
      </c>
    </row>
    <row r="11" spans="1:8">
      <c r="A11" s="552">
        <v>217</v>
      </c>
      <c r="B11" s="553" t="s">
        <v>69</v>
      </c>
      <c r="C11" s="940">
        <v>405249</v>
      </c>
      <c r="D11" s="943">
        <v>414280</v>
      </c>
      <c r="E11" s="947">
        <v>417210</v>
      </c>
    </row>
    <row r="12" spans="1:8" ht="13.5" thickBot="1">
      <c r="A12" s="555">
        <v>228</v>
      </c>
      <c r="B12" s="556" t="s">
        <v>230</v>
      </c>
      <c r="C12" s="941">
        <v>42261</v>
      </c>
      <c r="D12" s="945">
        <v>92106</v>
      </c>
      <c r="E12" s="950"/>
    </row>
    <row r="13" spans="1:8" ht="14.25" thickTop="1" thickBot="1">
      <c r="A13" s="40" t="s">
        <v>70</v>
      </c>
      <c r="B13" s="41"/>
      <c r="C13" s="559">
        <f>SUM(C5:C12)</f>
        <v>4122683</v>
      </c>
      <c r="D13" s="560">
        <f>SUM(D5:D12)</f>
        <v>4223077</v>
      </c>
      <c r="E13" s="841">
        <f>SUM(E5:E12)</f>
        <v>4118292</v>
      </c>
    </row>
    <row r="14" spans="1:8" ht="14.25" thickTop="1" thickBot="1">
      <c r="A14" s="37" t="s">
        <v>75</v>
      </c>
      <c r="B14" s="38"/>
      <c r="C14" s="557">
        <f>SUM(C13,C4)</f>
        <v>10387167</v>
      </c>
      <c r="D14" s="804">
        <f>SUM(D13,D4)</f>
        <v>10491077</v>
      </c>
      <c r="E14" s="841">
        <f>SUM(E13,E4)</f>
        <v>10394131</v>
      </c>
    </row>
    <row r="15" spans="1:8" ht="13.5" thickTop="1"/>
    <row r="16" spans="1:8" ht="22.5">
      <c r="A16" s="570" t="s">
        <v>228</v>
      </c>
      <c r="B16" s="569" t="s">
        <v>247</v>
      </c>
      <c r="C16"/>
    </row>
    <row r="17" spans="2:3">
      <c r="B17" s="569"/>
      <c r="C17"/>
    </row>
    <row r="18" spans="2:3">
      <c r="B18" s="569"/>
      <c r="C18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tab.č.3b</vt:lpstr>
      <vt:lpstr>tab.č.3c</vt:lpstr>
      <vt:lpstr>tab.č. 3</vt:lpstr>
      <vt:lpstr>tab.č.3a</vt:lpstr>
      <vt:lpstr>pomocná</vt:lpstr>
      <vt:lpstr>'tab.č. 3'!Názvy_tisku</vt:lpstr>
      <vt:lpstr>tab.č.3a!Názvy_tisku</vt:lpstr>
      <vt:lpstr>'tab.č. 3'!Oblast_tisku</vt:lpstr>
      <vt:lpstr>tab.č.3a!Oblast_tisku</vt:lpstr>
      <vt:lpstr>tab.č.3b!Oblast_tisku</vt:lpstr>
      <vt:lpstr>tab.č.3c!Oblast_tisku</vt:lpstr>
    </vt:vector>
  </TitlesOfParts>
  <Company>MZ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Martina</cp:lastModifiedBy>
  <cp:lastPrinted>2012-05-29T12:28:59Z</cp:lastPrinted>
  <dcterms:created xsi:type="dcterms:W3CDTF">2004-02-12T09:19:08Z</dcterms:created>
  <dcterms:modified xsi:type="dcterms:W3CDTF">2012-07-30T09:36:32Z</dcterms:modified>
</cp:coreProperties>
</file>