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810" yWindow="225" windowWidth="10995" windowHeight="8760" activeTab="2"/>
  </bookViews>
  <sheets>
    <sheet name="tab.č.1a" sheetId="1" r:id="rId1"/>
    <sheet name="tab.č.1c" sheetId="2" r:id="rId2"/>
    <sheet name="tab.č.1b" sheetId="3" r:id="rId3"/>
    <sheet name="tab.č.1" sheetId="4" r:id="rId4"/>
  </sheets>
  <definedNames>
    <definedName name="_xlnm.Print_Titles" localSheetId="3">'tab.č.1'!$A:$B</definedName>
    <definedName name="_xlnm.Print_Area" localSheetId="3">'tab.č.1'!$A$1:$BW$56</definedName>
    <definedName name="_xlnm.Print_Area" localSheetId="0">'tab.č.1a'!$A$1:$R$71</definedName>
    <definedName name="_xlnm.Print_Area" localSheetId="2">'tab.č.1b'!$A$1:$L$47</definedName>
  </definedNames>
  <calcPr fullCalcOnLoad="1"/>
</workbook>
</file>

<file path=xl/sharedStrings.xml><?xml version="1.0" encoding="utf-8"?>
<sst xmlns="http://schemas.openxmlformats.org/spreadsheetml/2006/main" count="616" uniqueCount="213">
  <si>
    <t xml:space="preserve">  Příjmy z pojistného veřejného zdravot. pojištění </t>
  </si>
  <si>
    <t>Příjmy z pojistného veř. zdrav.pojištění</t>
  </si>
  <si>
    <t>Závazky celkem v tis. Kč</t>
  </si>
  <si>
    <t xml:space="preserve"> z toho závazky vůči ZZ</t>
  </si>
  <si>
    <t>Pohledávky celkem v tis. Kč</t>
  </si>
  <si>
    <t xml:space="preserve">z toho pohledávky za plátci </t>
  </si>
  <si>
    <t>Saldo pohledávek a závazků</t>
  </si>
  <si>
    <t>Kód</t>
  </si>
  <si>
    <t>Název pojišťovny</t>
  </si>
  <si>
    <t>vč. vlivu přerozdělování v tis. Kč (z odd.B/ZFZP)</t>
  </si>
  <si>
    <t xml:space="preserve"> po lhůtě splatnosti - v tis. Kč</t>
  </si>
  <si>
    <t>celkem - v tis. Kč</t>
  </si>
  <si>
    <t>%</t>
  </si>
  <si>
    <t xml:space="preserve">% </t>
  </si>
  <si>
    <t>skutečnost</t>
  </si>
  <si>
    <t>z celk. závazků</t>
  </si>
  <si>
    <t>vazba na jedn. řádky sumáře MF - (list Zuk-1)</t>
  </si>
  <si>
    <t>ř. 59</t>
  </si>
  <si>
    <t>ř. 61</t>
  </si>
  <si>
    <t>ř. 68</t>
  </si>
  <si>
    <t>ř.130</t>
  </si>
  <si>
    <t>Zdravotní pojišťovna MV ČR</t>
  </si>
  <si>
    <t>CELKEM ZZP</t>
  </si>
  <si>
    <t>Všeobecná zdravotní pojišťovna ČR</t>
  </si>
  <si>
    <t>Vojenská zdravotní pojišťovna ČR</t>
  </si>
  <si>
    <t xml:space="preserve">            výběr  v tis. Kč  (z odd.B/ ZFZP)</t>
  </si>
  <si>
    <t>Č á s t  A</t>
  </si>
  <si>
    <t xml:space="preserve">Č á s t  B </t>
  </si>
  <si>
    <t xml:space="preserve">Přepočet údajů z části A  v Kč na jednoho pojištěnce </t>
  </si>
  <si>
    <t>Průměrný počet pojištěnců</t>
  </si>
  <si>
    <t>(osoby)</t>
  </si>
  <si>
    <t>ZPP</t>
  </si>
  <si>
    <t xml:space="preserve">CELKEM ZP </t>
  </si>
  <si>
    <t>Přepočet údajů z části A v Kč na jednoho pojištěnce</t>
  </si>
  <si>
    <t>Průměrný přepočtený počet</t>
  </si>
  <si>
    <t>zaměstnanců   (osob)</t>
  </si>
  <si>
    <t>v tis. Kč</t>
  </si>
  <si>
    <t>Podíl pohledávek po lhůtě</t>
  </si>
  <si>
    <t>splatnosti za PP k celkovému</t>
  </si>
  <si>
    <t>objemu pohledávek v %</t>
  </si>
  <si>
    <t>Kromě fondu prevence jsou zde zahrnuty u VoZP ČR úhrady ze speci-</t>
  </si>
  <si>
    <t>Počet pojištěnců na jednoho zaměstnance z části A</t>
  </si>
  <si>
    <t>Výdaje na zdravotní péči hrazené z jiných fondů</t>
  </si>
  <si>
    <t>Výdaje na zdravotní péči hrazené ze ZFZP</t>
  </si>
  <si>
    <t>OZP</t>
  </si>
  <si>
    <t>RBP</t>
  </si>
  <si>
    <t>CELKEM</t>
  </si>
  <si>
    <t>tis. Kč</t>
  </si>
  <si>
    <t xml:space="preserve"> Výdaje na věcné dávky zdravotně péče včetně korekcí, revizí a úhrad jiným ZP </t>
  </si>
  <si>
    <t>Revírní bratrská pokladna, zdravotní pojišťovna</t>
  </si>
  <si>
    <t>Vliv přerozdělování</t>
  </si>
  <si>
    <t>Nárůst/Pokles</t>
  </si>
  <si>
    <t>Rok</t>
  </si>
  <si>
    <t>plnění</t>
  </si>
  <si>
    <t>2003/2002</t>
  </si>
  <si>
    <t xml:space="preserve">Max. limit </t>
  </si>
  <si>
    <t>přídělu</t>
  </si>
  <si>
    <t>Skutečný</t>
  </si>
  <si>
    <t>příděl</t>
  </si>
  <si>
    <t>Překročení +</t>
  </si>
  <si>
    <t>Úspora -</t>
  </si>
  <si>
    <t>Pojišťovna Garant - Hospital</t>
  </si>
  <si>
    <t>Zdravotní pokladna škodováků</t>
  </si>
  <si>
    <t>Mendlova zdravotní pojišťovna</t>
  </si>
  <si>
    <t>Zemědělsko-potravinářská ZP</t>
  </si>
  <si>
    <t>Zdravotní pojišťovna SPORT</t>
  </si>
  <si>
    <t>Celkem ZP sloučené a likvidované</t>
  </si>
  <si>
    <t xml:space="preserve">Celkem ZP vč. likvidovaných </t>
  </si>
  <si>
    <t xml:space="preserve">Likvidace  definitivně ukončena výmazem z obchodního rejstříku </t>
  </si>
  <si>
    <t>Statistické povinnosti plněny nedostatečně i přes výzvy MF k dodržování povinností.</t>
  </si>
  <si>
    <t xml:space="preserve">Záloha </t>
  </si>
  <si>
    <t>od ČKA</t>
  </si>
  <si>
    <t>vč. zálohy</t>
  </si>
  <si>
    <t>Bližší údaje o likvidacích a konkurzech jsou uvedeny v ekonomické části zprávy</t>
  </si>
  <si>
    <t>Vybrané orientační ekonomické ukazatele u ZP</t>
  </si>
  <si>
    <t xml:space="preserve">skutečnost </t>
  </si>
  <si>
    <t>S a l d o CELKEM ZZP</t>
  </si>
  <si>
    <t xml:space="preserve">S a l d o  CELKEM ZP </t>
  </si>
  <si>
    <t xml:space="preserve"> v tis. Kč (z odd. B/ ZFZP a oddíl B/ jiné fondy)</t>
  </si>
  <si>
    <t>Zdravotní pojišťovna METAL - ALIANCE</t>
  </si>
  <si>
    <t>OZP bank, pojišťoven a stavebnictví</t>
  </si>
  <si>
    <t>Hornická zaměstnanecká zdravotní pojišťovna</t>
  </si>
  <si>
    <t>ZP chemie, zdravotnictví a farmacie</t>
  </si>
  <si>
    <t>v tis. Kč (z odd. B/jiné fondy)</t>
  </si>
  <si>
    <t xml:space="preserve"> a  z jiných fondů v tis. Kč (z odd. B/ZFZP a jiné fondy /odd. B)</t>
  </si>
  <si>
    <t>Údaje v tis. Kč</t>
  </si>
  <si>
    <t xml:space="preserve">Č á s t  B   </t>
  </si>
  <si>
    <t>Přepočet údajů z části A v  tis. Kč na jednoho zaměstnance</t>
  </si>
  <si>
    <t>Přepočet údajů z části A v tis. Kč na jednoho zaměstnance</t>
  </si>
  <si>
    <t>stav k 31. 12.</t>
  </si>
  <si>
    <t>Průměrný měsíční výdaj za zdrav. péči</t>
  </si>
  <si>
    <t>Průměrný denní výdaj na zdravotní péči</t>
  </si>
  <si>
    <t>Finanční zásoba na bankovním účtu ZFZP ve dnech</t>
  </si>
  <si>
    <t>Výdaje v přepočtu na počet dnů představující závazky po lhůtě splatnosti</t>
  </si>
  <si>
    <t>Výdaje v přepočtu na počet dnů představující závazky ve lhůtě splatnosti vůči ZZ</t>
  </si>
  <si>
    <t>sl.1</t>
  </si>
  <si>
    <t>sl. 2</t>
  </si>
  <si>
    <t xml:space="preserve">CELKEM ZP činné ZP k 31. 12. daného roku </t>
  </si>
  <si>
    <t>skuteč.</t>
  </si>
  <si>
    <t xml:space="preserve">Příjmy celkem    </t>
  </si>
  <si>
    <t>(z odd. B/ZFZP)</t>
  </si>
  <si>
    <t>Výdaje na zdravotní péči</t>
  </si>
  <si>
    <t xml:space="preserve">Výdaje celkem  </t>
  </si>
  <si>
    <t>Saldo příjmů po přerozdělování  a výdajů na zdravotní péči</t>
  </si>
  <si>
    <t>Zdravotní pojišťovna METAL-ALIANCE</t>
  </si>
  <si>
    <t>ZP M-A</t>
  </si>
  <si>
    <t>ZP MV ČR</t>
  </si>
  <si>
    <t>ZPŠ</t>
  </si>
  <si>
    <t>VoZP ČR</t>
  </si>
  <si>
    <t>VZP ČR</t>
  </si>
  <si>
    <t>Stastistické povinnosti plněny nedostatečně i přes výzvy MF k dodržování povinností.</t>
  </si>
  <si>
    <t xml:space="preserve">Statistické údaje poskytovány v omezeném rozsahu - viz kapitola  souhrnné hodnocení. </t>
  </si>
  <si>
    <t>Propočtový ukazatel komentovaný v ekonomické části.</t>
  </si>
  <si>
    <t>sloučených a likvidovaných uvedeny pouze v kapitole "Souhrn. hodn. vývoje systému v. z. p."</t>
  </si>
  <si>
    <t>Poznámka:</t>
  </si>
  <si>
    <t xml:space="preserve"> sl. 3 = sl. 2 - sl.1</t>
  </si>
  <si>
    <t xml:space="preserve">Platba státu na zvláštní účet přerozdělování je sice nadále realizována s vazbou na počet pojištěnců, za které je "plátcem pojistného stát", </t>
  </si>
  <si>
    <t>je však rozdělována, společně s celkovým výběrem pojistného, na všechny pojištěnce podle § 20 a 21 zákona č. 592/1992 Sb.</t>
  </si>
  <si>
    <t>pojistného po lhůtě splatnosti - v tis. Kč</t>
  </si>
  <si>
    <t>Rok 2008</t>
  </si>
  <si>
    <t>fických fondů, které jsou kryty finančními prostředky MO ČR.</t>
  </si>
  <si>
    <t>ZZP celkem</t>
  </si>
  <si>
    <t>2009/2008</t>
  </si>
  <si>
    <t>Zdravotní pojišťovna MÉDIA</t>
  </si>
  <si>
    <t>Rok 2009</t>
  </si>
  <si>
    <t>Zaměstnanecká pojišťovna Škoda</t>
  </si>
  <si>
    <t>Česká průmyslová zdravotní pojišťovna</t>
  </si>
  <si>
    <t>ZPM</t>
  </si>
  <si>
    <t>KZ  na bankovním účtu ZFZP k 31.12. 2009</t>
  </si>
  <si>
    <t>Stav závazků vůči ZZ po lhůtě splatnosti k 31. 12. 2009 v tis. Kč</t>
  </si>
  <si>
    <t>Stav závazků vůči ZZ ve lhůtě splatnosti k 31. 12. 2009</t>
  </si>
  <si>
    <t xml:space="preserve">Česká průmyslová zdravotní pojišťovna </t>
  </si>
  <si>
    <t>ČPZP</t>
  </si>
  <si>
    <r>
      <t>Poznámka:</t>
    </r>
    <r>
      <rPr>
        <b/>
        <sz val="8"/>
        <color indexed="10"/>
        <rFont val="Arial CE"/>
        <family val="0"/>
      </rPr>
      <t xml:space="preserve"> </t>
    </r>
  </si>
  <si>
    <t xml:space="preserve"> </t>
  </si>
  <si>
    <t xml:space="preserve"> Výdaje na věcné dávky zdravotní péče včetně korekcí, revizí a úhrad jiným ZP </t>
  </si>
  <si>
    <t>Propočet limitu nákladů na činnost</t>
  </si>
  <si>
    <t>podle § 7 vyhlášky č. 418/2003 Sb., ve znění pozd. předpisů</t>
  </si>
  <si>
    <t>vč. zdaňovaných - v tis. Kč</t>
  </si>
  <si>
    <t xml:space="preserve">včetně výdajů na zdaňovanou činnosti v tis. Kč </t>
  </si>
  <si>
    <t>včetně zdaňovaných činností v tis. Kč</t>
  </si>
  <si>
    <t xml:space="preserve">Saldo příjmů a výdajů celkem </t>
  </si>
  <si>
    <t>2010/2009</t>
  </si>
  <si>
    <t>Rok 2010</t>
  </si>
  <si>
    <t>počet poj</t>
  </si>
  <si>
    <t>počet zam</t>
  </si>
  <si>
    <t>Hutnická zaměstnanecká pojišťovna</t>
  </si>
  <si>
    <t>Zaměstnanecká pojišťovna ŠKODA</t>
  </si>
  <si>
    <t>Česká národní zdravotní pojišťovna</t>
  </si>
  <si>
    <t>Zdravotní pojišťovna AGEL</t>
  </si>
  <si>
    <t>Transformováno na  seskupení v r. 2009</t>
  </si>
  <si>
    <t xml:space="preserve">Rok 2008 </t>
  </si>
  <si>
    <t>KZ  na bankovním účtu ZFZP k 31.12. 2010</t>
  </si>
  <si>
    <t>Stav závazků vůči ZZ po lhůtě splatnosti k 31. 12. 2010 v tis. Kč</t>
  </si>
  <si>
    <t>Stav závazků vůči ZZ ve lhůtě splatnosti k 31. 12. 2010</t>
  </si>
  <si>
    <t xml:space="preserve"> která je uvedena v příloze tab. č. 1, str. 2.</t>
  </si>
  <si>
    <t xml:space="preserve">meziroční nárůst platby státu, tak i meziroční "účetní" posuny odvodů a příjmů z přerozdělování v obou porovnávaných obdobích. </t>
  </si>
  <si>
    <t xml:space="preserve">Oblast která není určena k tisku </t>
  </si>
  <si>
    <t>Zdravotní pojišťovna MÉDIA     **)</t>
  </si>
  <si>
    <t>Poměrový ukazatel v části B je u VZP ČR neporovnatelný, neboť</t>
  </si>
  <si>
    <t xml:space="preserve">vykonává činnosti společné pro systém v. z. p. </t>
  </si>
  <si>
    <t xml:space="preserve">jako jediná ZP má zákonem stanovenou strukturu poboček a dále </t>
  </si>
  <si>
    <t xml:space="preserve">rozdíl </t>
  </si>
  <si>
    <t xml:space="preserve">Již od  1. 4. 2006 bylo zákonem  č. 117/2006 Sb. zavedeno  100% přerozdělování celkového pojistného a platby státu. </t>
  </si>
  <si>
    <t>(navíc  je zohledňována i nákladná péče).</t>
  </si>
  <si>
    <t>ZPP 2011</t>
  </si>
  <si>
    <t>2011/2010</t>
  </si>
  <si>
    <t>k 31.12. 2011</t>
  </si>
  <si>
    <t>Rok 2011</t>
  </si>
  <si>
    <t>Údaje r. 2011 jsou převzaty z ověřených VZ 2011.</t>
  </si>
  <si>
    <t>KZ  na bankovním účtu ZFZP k 31.12. 2011</t>
  </si>
  <si>
    <t>Stav závazků vůči ZZ po lhůtě splatnosti k 31. 12. 2011 v tis. Kč</t>
  </si>
  <si>
    <t>Stav závazků vůči ZZ ve lhůtě splatnosti k 31. 12. 2011</t>
  </si>
  <si>
    <t>O  hodnoty uvedené ve sl. 3  se v r. 2011 zvyšovala, nebo snižovala  vlivem 100% přerozdělování výše vlastního výběru pojistného,</t>
  </si>
  <si>
    <t xml:space="preserve">Výše skutečného přídělu v r. 2009 a  r. 2010 je ovlivňována uzavřenou Dohodou s MZ ze 7.5.2009. </t>
  </si>
  <si>
    <t xml:space="preserve">zdravotními knížkami ( a to od r. 2008). </t>
  </si>
  <si>
    <t xml:space="preserve">pomocná tabulka </t>
  </si>
  <si>
    <t>K 31.12.2011</t>
  </si>
  <si>
    <t>K 31. 12. 2010</t>
  </si>
  <si>
    <t>K 31. 12. 2009</t>
  </si>
  <si>
    <t>Ve všech obdobích jsou v údaji KZ BÚ ZFZP zahrnuty povinné rezervy na soudní spory v případech, že žalovanou stranou je ZP a nemá tyto hodnoty zahrnuté ve svých závazcích.</t>
  </si>
  <si>
    <t>ZFZP - konečné zůstatky na BÚ ZFZP a stavy závazků.</t>
  </si>
  <si>
    <t>K 28.3. 2011 ukončila svojí činnost ZP MÉDIA, která byla sloučena s VZP ČR -podrobně ekonom. hodnocení.</t>
  </si>
  <si>
    <t>Údaje za r.2011 u ZP MÉDIA zobrazují tedy dílčí výsledky za rok 2011.</t>
  </si>
  <si>
    <t xml:space="preserve">Ve výdajích nejsou zahrnuty mimořádné odvody z BÚ ZFZP, </t>
  </si>
  <si>
    <t xml:space="preserve">Nad rámec vykázaných pohledávek po lhůtě splatnosti vykazují  ZP </t>
  </si>
  <si>
    <t>Platba státu v r. 2010 dosáhla 52 700 mil. Kč, v r. 2011 činila 52 717 mil. Kč . Rozdíl ve sloupci 3 na řádku celkem vyjadřuje tedy jak</t>
  </si>
  <si>
    <t>limitu</t>
  </si>
  <si>
    <t>skut. přídělu</t>
  </si>
  <si>
    <t>Zdravotní pojišťovna MÉDIA     *)</t>
  </si>
  <si>
    <t xml:space="preserve">Dohodu z objektivních příčin nedodržela  v r. 2010 VZP ČR, neboť v souvislosti se závěry kontroly NKÚ byla povinna přeúčtovat mezi ZFZP a PF výdaje související s elektronickými </t>
  </si>
  <si>
    <t xml:space="preserve">Česká průmyslová zdravotní pojišťovna  </t>
  </si>
  <si>
    <t xml:space="preserve">ZP MÉDIA ukončila svojí činnost 28.3. 2011 sloučením s VZP ČR.  Hodnocení meziročního vývoje finančních zásob na BÚ ZFZP komentováno v ekonom. hodnocení jednotlivých ZP. </t>
  </si>
  <si>
    <t>Údaje ZPP 2011 byly schváleny v PSP ČR usnesením č.586 ze 17.6.2011.</t>
  </si>
  <si>
    <t>Údaje roku 2010 byly převzaty  ze sněmovního tisku č.513, projednaného v PSP ČR dne 15.12.2011.</t>
  </si>
  <si>
    <t>které v r. 2011 převedly na zvláštní účet přerozdělování</t>
  </si>
  <si>
    <t xml:space="preserve"> viz ekonom. hodnocení.</t>
  </si>
  <si>
    <t xml:space="preserve">všechny ZP, s výjimkou VoZP ČR a VZP ČR, </t>
  </si>
  <si>
    <t xml:space="preserve">Ve výdajích (a tudíž i v saldu) nejsou zahrnuty mimořádné odvody  </t>
  </si>
  <si>
    <t>z BÚ ZFZP, které v r. 2011 převedly na zvláštní účet přerozdělování</t>
  </si>
  <si>
    <t xml:space="preserve">V závazcích se promítá u VZP ČR příjem mimořádných </t>
  </si>
  <si>
    <t xml:space="preserve">odvodů 5ti ZZP na zvláštní účet přerozdělování a tím </t>
  </si>
  <si>
    <t>vytvoření mimořádných závazků -viz ekonom. Hodnocení</t>
  </si>
  <si>
    <t>U ZPŠ nebyly do závazků započteny dohadné položky pasivní</t>
  </si>
  <si>
    <t>viz ekonomické hodnocení a Rozvaha (pasiva)</t>
  </si>
  <si>
    <t xml:space="preserve">  - viz bod č.6 ekonomického hodnocení</t>
  </si>
  <si>
    <t xml:space="preserve">K 31. 12. 2011 je u VZP ČR zůstatek na BÚ ZFZP tvořen pouze převedeným zůstatkem z BÚ RF.  RF všech ZZP jsou naplněny v souladu se zákonem - viz příloha, tabulka 1d. </t>
  </si>
  <si>
    <t xml:space="preserve"> *) U  ZP Média byl provoz i v r .2009 i r. 2010 dotován dary a půjčkami od žadatele. Výše půjček byla  splatná po r. 2013 dosáhla k 31. 12. 2010 celkem 137,5 mil. Kč.  </t>
  </si>
  <si>
    <t xml:space="preserve">K 28. 3. 2011 došlo ke sloučení ZP Média s VZP ČR. Jeji režie čerpaná v r. 2011 odpovídala podílu dosažených výsledků hospodaření v 1. čtvrtletí 2011 a byla převedena na VZP ČR. </t>
  </si>
  <si>
    <t>Zůstatky nesplacených půjček ZPM  byly převzaty VZP ČR a jejich splácení se ukončí v r. 2012 - viz ekonomické hodnocení VZP ČR.</t>
  </si>
  <si>
    <t>Poznámky uvedené na str. 1 této tabulky se vztahují i k této straně.</t>
  </si>
  <si>
    <t xml:space="preserve">stav opravných položek, který od r. 2010 jednotnou účetní  </t>
  </si>
  <si>
    <t>metodikou vyčísluje stav ohrožených pohledávek.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</si>
</sst>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;[Red]0.0"/>
    <numFmt numFmtId="182" formatCode="0.000000000"/>
    <numFmt numFmtId="183" formatCode="0.0000000000"/>
    <numFmt numFmtId="184" formatCode="0.00000000000"/>
    <numFmt numFmtId="185" formatCode="0.000000000000"/>
  </numFmts>
  <fonts count="71">
    <font>
      <sz val="8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 CE"/>
      <family val="0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Times New Roman CE"/>
      <family val="0"/>
    </font>
    <font>
      <sz val="7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8"/>
      <color indexed="12"/>
      <name val="Times New Roman CE"/>
      <family val="0"/>
    </font>
    <font>
      <u val="single"/>
      <sz val="8"/>
      <color indexed="36"/>
      <name val="Times New Roman CE"/>
      <family val="0"/>
    </font>
    <font>
      <b/>
      <sz val="9"/>
      <color indexed="10"/>
      <name val="Arial CE"/>
      <family val="2"/>
    </font>
    <font>
      <b/>
      <sz val="9"/>
      <name val="Arial"/>
      <family val="2"/>
    </font>
    <font>
      <sz val="7"/>
      <color indexed="10"/>
      <name val="Times New Roman CE"/>
      <family val="0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sz val="9"/>
      <color indexed="22"/>
      <name val="Arial CE"/>
      <family val="2"/>
    </font>
    <font>
      <b/>
      <sz val="9"/>
      <color indexed="22"/>
      <name val="Arial CE"/>
      <family val="2"/>
    </font>
    <font>
      <sz val="10"/>
      <name val="MS Sans Serif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8"/>
      <color indexed="10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b/>
      <sz val="9"/>
      <name val="Times New Roman CE"/>
      <family val="0"/>
    </font>
    <font>
      <b/>
      <i/>
      <sz val="9"/>
      <color indexed="10"/>
      <name val="Arial CE"/>
      <family val="0"/>
    </font>
    <font>
      <sz val="9"/>
      <color indexed="10"/>
      <name val="Times New Roman CE"/>
      <family val="0"/>
    </font>
    <font>
      <sz val="9"/>
      <color indexed="10"/>
      <name val="Arial"/>
      <family val="2"/>
    </font>
    <font>
      <b/>
      <sz val="12"/>
      <color indexed="10"/>
      <name val="Times New Roman CE"/>
      <family val="0"/>
    </font>
    <font>
      <b/>
      <sz val="11"/>
      <name val="Arial CE"/>
      <family val="2"/>
    </font>
    <font>
      <b/>
      <sz val="7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ck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medium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n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ck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3" fillId="0" borderId="0">
      <alignment/>
      <protection/>
    </xf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33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8" fontId="5" fillId="0" borderId="10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14" xfId="0" applyFont="1" applyBorder="1" applyAlignment="1">
      <alignment horizontal="center"/>
    </xf>
    <xf numFmtId="178" fontId="4" fillId="0" borderId="25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32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38" xfId="0" applyFont="1" applyBorder="1" applyAlignment="1">
      <alignment/>
    </xf>
    <xf numFmtId="3" fontId="4" fillId="0" borderId="39" xfId="0" applyNumberFormat="1" applyFont="1" applyFill="1" applyBorder="1" applyAlignment="1">
      <alignment/>
    </xf>
    <xf numFmtId="178" fontId="4" fillId="0" borderId="2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3" fontId="4" fillId="0" borderId="35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Continuous"/>
    </xf>
    <xf numFmtId="0" fontId="5" fillId="0" borderId="4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Continuous"/>
    </xf>
    <xf numFmtId="0" fontId="5" fillId="0" borderId="4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0" fontId="5" fillId="0" borderId="53" xfId="0" applyFont="1" applyFill="1" applyBorder="1" applyAlignment="1">
      <alignment/>
    </xf>
    <xf numFmtId="3" fontId="4" fillId="0" borderId="49" xfId="0" applyNumberFormat="1" applyFont="1" applyFill="1" applyBorder="1" applyAlignment="1">
      <alignment horizontal="centerContinuous"/>
    </xf>
    <xf numFmtId="3" fontId="5" fillId="0" borderId="4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5" fillId="0" borderId="38" xfId="0" applyFont="1" applyFill="1" applyBorder="1" applyAlignment="1">
      <alignment horizontal="centerContinuous"/>
    </xf>
    <xf numFmtId="0" fontId="5" fillId="0" borderId="56" xfId="0" applyFont="1" applyFill="1" applyBorder="1" applyAlignment="1">
      <alignment horizontal="centerContinuous"/>
    </xf>
    <xf numFmtId="0" fontId="5" fillId="0" borderId="5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45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178" fontId="4" fillId="0" borderId="61" xfId="0" applyNumberFormat="1" applyFont="1" applyFill="1" applyBorder="1" applyAlignment="1">
      <alignment/>
    </xf>
    <xf numFmtId="0" fontId="5" fillId="0" borderId="62" xfId="0" applyFont="1" applyFill="1" applyBorder="1" applyAlignment="1">
      <alignment horizontal="centerContinuous"/>
    </xf>
    <xf numFmtId="178" fontId="4" fillId="0" borderId="63" xfId="0" applyNumberFormat="1" applyFont="1" applyFill="1" applyBorder="1" applyAlignment="1">
      <alignment/>
    </xf>
    <xf numFmtId="178" fontId="4" fillId="0" borderId="64" xfId="0" applyNumberFormat="1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178" fontId="4" fillId="0" borderId="68" xfId="0" applyNumberFormat="1" applyFont="1" applyFill="1" applyBorder="1" applyAlignment="1">
      <alignment/>
    </xf>
    <xf numFmtId="178" fontId="4" fillId="0" borderId="6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78" fontId="4" fillId="0" borderId="69" xfId="0" applyNumberFormat="1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5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Continuous"/>
    </xf>
    <xf numFmtId="3" fontId="4" fillId="0" borderId="71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/>
    </xf>
    <xf numFmtId="3" fontId="4" fillId="0" borderId="17" xfId="0" applyNumberFormat="1" applyFont="1" applyFill="1" applyBorder="1" applyAlignment="1">
      <alignment horizontal="centerContinuous"/>
    </xf>
    <xf numFmtId="3" fontId="4" fillId="0" borderId="59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179" fontId="4" fillId="0" borderId="45" xfId="0" applyNumberFormat="1" applyFont="1" applyFill="1" applyBorder="1" applyAlignment="1">
      <alignment/>
    </xf>
    <xf numFmtId="179" fontId="4" fillId="0" borderId="60" xfId="0" applyNumberFormat="1" applyFont="1" applyFill="1" applyBorder="1" applyAlignment="1">
      <alignment/>
    </xf>
    <xf numFmtId="178" fontId="4" fillId="0" borderId="4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8" fontId="4" fillId="0" borderId="7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3" fontId="4" fillId="0" borderId="73" xfId="0" applyNumberFormat="1" applyFont="1" applyFill="1" applyBorder="1" applyAlignment="1">
      <alignment/>
    </xf>
    <xf numFmtId="178" fontId="5" fillId="0" borderId="64" xfId="0" applyNumberFormat="1" applyFont="1" applyFill="1" applyBorder="1" applyAlignment="1">
      <alignment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/>
    </xf>
    <xf numFmtId="0" fontId="5" fillId="0" borderId="79" xfId="0" applyFont="1" applyFill="1" applyBorder="1" applyAlignment="1">
      <alignment horizontal="left"/>
    </xf>
    <xf numFmtId="0" fontId="8" fillId="0" borderId="79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178" fontId="4" fillId="0" borderId="81" xfId="0" applyNumberFormat="1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78" fontId="5" fillId="0" borderId="81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82" xfId="0" applyNumberFormat="1" applyFont="1" applyFill="1" applyBorder="1" applyAlignment="1">
      <alignment/>
    </xf>
    <xf numFmtId="179" fontId="4" fillId="0" borderId="81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5" fillId="0" borderId="83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5" fillId="0" borderId="82" xfId="0" applyNumberFormat="1" applyFont="1" applyFill="1" applyBorder="1" applyAlignment="1">
      <alignment/>
    </xf>
    <xf numFmtId="0" fontId="4" fillId="0" borderId="84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9" fontId="5" fillId="0" borderId="81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0" fontId="5" fillId="0" borderId="8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83" xfId="0" applyFont="1" applyFill="1" applyBorder="1" applyAlignment="1">
      <alignment horizontal="centerContinuous"/>
    </xf>
    <xf numFmtId="0" fontId="5" fillId="0" borderId="79" xfId="0" applyFont="1" applyFill="1" applyBorder="1" applyAlignment="1">
      <alignment horizontal="centerContinuous"/>
    </xf>
    <xf numFmtId="0" fontId="5" fillId="0" borderId="87" xfId="0" applyFont="1" applyFill="1" applyBorder="1" applyAlignment="1">
      <alignment horizontal="centerContinuous"/>
    </xf>
    <xf numFmtId="3" fontId="5" fillId="0" borderId="88" xfId="0" applyNumberFormat="1" applyFont="1" applyFill="1" applyBorder="1" applyAlignment="1">
      <alignment horizontal="centerContinuous"/>
    </xf>
    <xf numFmtId="3" fontId="4" fillId="0" borderId="85" xfId="0" applyNumberFormat="1" applyFont="1" applyFill="1" applyBorder="1" applyAlignment="1">
      <alignment/>
    </xf>
    <xf numFmtId="0" fontId="8" fillId="0" borderId="87" xfId="0" applyFont="1" applyFill="1" applyBorder="1" applyAlignment="1">
      <alignment/>
    </xf>
    <xf numFmtId="178" fontId="4" fillId="0" borderId="89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Continuous"/>
    </xf>
    <xf numFmtId="3" fontId="5" fillId="0" borderId="32" xfId="0" applyNumberFormat="1" applyFont="1" applyFill="1" applyBorder="1" applyAlignment="1">
      <alignment/>
    </xf>
    <xf numFmtId="178" fontId="5" fillId="0" borderId="32" xfId="0" applyNumberFormat="1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179" fontId="4" fillId="0" borderId="90" xfId="0" applyNumberFormat="1" applyFont="1" applyFill="1" applyBorder="1" applyAlignment="1">
      <alignment/>
    </xf>
    <xf numFmtId="3" fontId="17" fillId="0" borderId="46" xfId="0" applyNumberFormat="1" applyFont="1" applyFill="1" applyBorder="1" applyAlignment="1">
      <alignment horizontal="center"/>
    </xf>
    <xf numFmtId="3" fontId="17" fillId="0" borderId="30" xfId="0" applyNumberFormat="1" applyFont="1" applyFill="1" applyBorder="1" applyAlignment="1">
      <alignment horizontal="center"/>
    </xf>
    <xf numFmtId="3" fontId="17" fillId="0" borderId="48" xfId="0" applyNumberFormat="1" applyFont="1" applyFill="1" applyBorder="1" applyAlignment="1">
      <alignment horizontal="center"/>
    </xf>
    <xf numFmtId="178" fontId="5" fillId="0" borderId="56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91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3" fontId="4" fillId="0" borderId="71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78" fontId="4" fillId="0" borderId="30" xfId="0" applyNumberFormat="1" applyFont="1" applyFill="1" applyBorder="1" applyAlignment="1">
      <alignment/>
    </xf>
    <xf numFmtId="178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7" fillId="0" borderId="28" xfId="0" applyFont="1" applyFill="1" applyBorder="1" applyAlignment="1">
      <alignment wrapText="1"/>
    </xf>
    <xf numFmtId="178" fontId="4" fillId="0" borderId="83" xfId="0" applyNumberFormat="1" applyFont="1" applyBorder="1" applyAlignment="1">
      <alignment/>
    </xf>
    <xf numFmtId="3" fontId="4" fillId="0" borderId="9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3" fontId="4" fillId="0" borderId="17" xfId="0" applyNumberFormat="1" applyFont="1" applyFill="1" applyBorder="1" applyAlignment="1">
      <alignment/>
    </xf>
    <xf numFmtId="3" fontId="5" fillId="0" borderId="8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10" fillId="0" borderId="95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34" xfId="0" applyFont="1" applyBorder="1" applyAlignment="1">
      <alignment/>
    </xf>
    <xf numFmtId="3" fontId="11" fillId="0" borderId="0" xfId="0" applyNumberFormat="1" applyFont="1" applyAlignment="1">
      <alignment/>
    </xf>
    <xf numFmtId="0" fontId="9" fillId="0" borderId="84" xfId="0" applyFont="1" applyFill="1" applyBorder="1" applyAlignment="1">
      <alignment horizontal="centerContinuous"/>
    </xf>
    <xf numFmtId="0" fontId="5" fillId="0" borderId="6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86" xfId="0" applyNumberFormat="1" applyFont="1" applyFill="1" applyBorder="1" applyAlignment="1">
      <alignment/>
    </xf>
    <xf numFmtId="0" fontId="9" fillId="0" borderId="38" xfId="0" applyFont="1" applyFill="1" applyBorder="1" applyAlignment="1">
      <alignment horizontal="centerContinuous"/>
    </xf>
    <xf numFmtId="0" fontId="5" fillId="0" borderId="56" xfId="0" applyFont="1" applyFill="1" applyBorder="1" applyAlignment="1">
      <alignment horizontal="centerContinuous"/>
    </xf>
    <xf numFmtId="3" fontId="4" fillId="33" borderId="96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178" fontId="4" fillId="33" borderId="97" xfId="0" applyNumberFormat="1" applyFont="1" applyFill="1" applyBorder="1" applyAlignment="1">
      <alignment/>
    </xf>
    <xf numFmtId="0" fontId="4" fillId="33" borderId="9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3" fontId="4" fillId="33" borderId="99" xfId="0" applyNumberFormat="1" applyFont="1" applyFill="1" applyBorder="1" applyAlignment="1">
      <alignment/>
    </xf>
    <xf numFmtId="178" fontId="4" fillId="33" borderId="25" xfId="0" applyNumberFormat="1" applyFont="1" applyFill="1" applyBorder="1" applyAlignment="1">
      <alignment/>
    </xf>
    <xf numFmtId="0" fontId="4" fillId="33" borderId="9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3" fontId="4" fillId="33" borderId="100" xfId="0" applyNumberFormat="1" applyFont="1" applyFill="1" applyBorder="1" applyAlignment="1">
      <alignment/>
    </xf>
    <xf numFmtId="3" fontId="4" fillId="33" borderId="97" xfId="0" applyNumberFormat="1" applyFont="1" applyFill="1" applyBorder="1" applyAlignment="1">
      <alignment/>
    </xf>
    <xf numFmtId="3" fontId="4" fillId="33" borderId="98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178" fontId="4" fillId="33" borderId="64" xfId="0" applyNumberFormat="1" applyFont="1" applyFill="1" applyBorder="1" applyAlignment="1">
      <alignment/>
    </xf>
    <xf numFmtId="3" fontId="4" fillId="33" borderId="98" xfId="0" applyNumberFormat="1" applyFont="1" applyFill="1" applyBorder="1" applyAlignment="1">
      <alignment/>
    </xf>
    <xf numFmtId="179" fontId="4" fillId="33" borderId="97" xfId="0" applyNumberFormat="1" applyFont="1" applyFill="1" applyBorder="1" applyAlignment="1">
      <alignment/>
    </xf>
    <xf numFmtId="0" fontId="4" fillId="33" borderId="97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178" fontId="4" fillId="33" borderId="22" xfId="0" applyNumberFormat="1" applyFont="1" applyFill="1" applyBorder="1" applyAlignment="1">
      <alignment/>
    </xf>
    <xf numFmtId="178" fontId="4" fillId="33" borderId="23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78" fontId="5" fillId="33" borderId="64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178" fontId="4" fillId="33" borderId="101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4" fillId="33" borderId="64" xfId="0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179" fontId="4" fillId="33" borderId="64" xfId="0" applyNumberFormat="1" applyFont="1" applyFill="1" applyBorder="1" applyAlignment="1">
      <alignment/>
    </xf>
    <xf numFmtId="3" fontId="4" fillId="33" borderId="102" xfId="0" applyNumberFormat="1" applyFont="1" applyFill="1" applyBorder="1" applyAlignment="1">
      <alignment/>
    </xf>
    <xf numFmtId="178" fontId="4" fillId="33" borderId="26" xfId="0" applyNumberFormat="1" applyFont="1" applyFill="1" applyBorder="1" applyAlignment="1">
      <alignment/>
    </xf>
    <xf numFmtId="3" fontId="4" fillId="33" borderId="64" xfId="0" applyNumberFormat="1" applyFont="1" applyFill="1" applyBorder="1" applyAlignment="1">
      <alignment/>
    </xf>
    <xf numFmtId="3" fontId="4" fillId="33" borderId="103" xfId="0" applyNumberFormat="1" applyFont="1" applyFill="1" applyBorder="1" applyAlignment="1">
      <alignment/>
    </xf>
    <xf numFmtId="3" fontId="4" fillId="33" borderId="101" xfId="0" applyNumberFormat="1" applyFont="1" applyFill="1" applyBorder="1" applyAlignment="1">
      <alignment/>
    </xf>
    <xf numFmtId="178" fontId="4" fillId="33" borderId="104" xfId="0" applyNumberFormat="1" applyFont="1" applyFill="1" applyBorder="1" applyAlignment="1">
      <alignment/>
    </xf>
    <xf numFmtId="0" fontId="4" fillId="33" borderId="102" xfId="0" applyFont="1" applyFill="1" applyBorder="1" applyAlignment="1">
      <alignment/>
    </xf>
    <xf numFmtId="0" fontId="4" fillId="33" borderId="101" xfId="0" applyFont="1" applyFill="1" applyBorder="1" applyAlignment="1">
      <alignment/>
    </xf>
    <xf numFmtId="0" fontId="4" fillId="33" borderId="99" xfId="0" applyFont="1" applyFill="1" applyBorder="1" applyAlignment="1">
      <alignment/>
    </xf>
    <xf numFmtId="0" fontId="4" fillId="33" borderId="102" xfId="0" applyFont="1" applyFill="1" applyBorder="1" applyAlignment="1">
      <alignment/>
    </xf>
    <xf numFmtId="0" fontId="4" fillId="33" borderId="101" xfId="0" applyFont="1" applyFill="1" applyBorder="1" applyAlignment="1">
      <alignment/>
    </xf>
    <xf numFmtId="3" fontId="4" fillId="33" borderId="105" xfId="0" applyNumberFormat="1" applyFont="1" applyFill="1" applyBorder="1" applyAlignment="1">
      <alignment/>
    </xf>
    <xf numFmtId="3" fontId="4" fillId="33" borderId="104" xfId="0" applyNumberFormat="1" applyFont="1" applyFill="1" applyBorder="1" applyAlignment="1">
      <alignment/>
    </xf>
    <xf numFmtId="3" fontId="4" fillId="33" borderId="102" xfId="0" applyNumberFormat="1" applyFont="1" applyFill="1" applyBorder="1" applyAlignment="1">
      <alignment/>
    </xf>
    <xf numFmtId="3" fontId="4" fillId="33" borderId="101" xfId="0" applyNumberFormat="1" applyFont="1" applyFill="1" applyBorder="1" applyAlignment="1">
      <alignment/>
    </xf>
    <xf numFmtId="3" fontId="4" fillId="33" borderId="99" xfId="0" applyNumberFormat="1" applyFont="1" applyFill="1" applyBorder="1" applyAlignment="1">
      <alignment/>
    </xf>
    <xf numFmtId="0" fontId="4" fillId="33" borderId="104" xfId="0" applyFont="1" applyFill="1" applyBorder="1" applyAlignment="1">
      <alignment/>
    </xf>
    <xf numFmtId="179" fontId="4" fillId="33" borderId="104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33" borderId="99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8" fillId="0" borderId="106" xfId="0" applyFont="1" applyFill="1" applyBorder="1" applyAlignment="1">
      <alignment/>
    </xf>
    <xf numFmtId="0" fontId="8" fillId="0" borderId="107" xfId="0" applyFont="1" applyFill="1" applyBorder="1" applyAlignment="1">
      <alignment/>
    </xf>
    <xf numFmtId="0" fontId="8" fillId="0" borderId="108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09" xfId="0" applyFont="1" applyFill="1" applyBorder="1" applyAlignment="1">
      <alignment/>
    </xf>
    <xf numFmtId="0" fontId="8" fillId="0" borderId="110" xfId="0" applyFont="1" applyFill="1" applyBorder="1" applyAlignment="1">
      <alignment/>
    </xf>
    <xf numFmtId="0" fontId="8" fillId="0" borderId="111" xfId="0" applyFont="1" applyFill="1" applyBorder="1" applyAlignment="1">
      <alignment/>
    </xf>
    <xf numFmtId="0" fontId="8" fillId="0" borderId="112" xfId="0" applyFont="1" applyFill="1" applyBorder="1" applyAlignment="1">
      <alignment/>
    </xf>
    <xf numFmtId="0" fontId="8" fillId="0" borderId="11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3" fontId="8" fillId="33" borderId="7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46" xfId="0" applyNumberFormat="1" applyFont="1" applyFill="1" applyBorder="1" applyAlignment="1">
      <alignment/>
    </xf>
    <xf numFmtId="178" fontId="8" fillId="33" borderId="16" xfId="0" applyNumberFormat="1" applyFont="1" applyFill="1" applyBorder="1" applyAlignment="1">
      <alignment/>
    </xf>
    <xf numFmtId="0" fontId="8" fillId="33" borderId="57" xfId="0" applyFont="1" applyFill="1" applyBorder="1" applyAlignment="1">
      <alignment/>
    </xf>
    <xf numFmtId="0" fontId="8" fillId="33" borderId="57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3" fontId="8" fillId="33" borderId="57" xfId="0" applyNumberFormat="1" applyFont="1" applyFill="1" applyBorder="1" applyAlignment="1">
      <alignment/>
    </xf>
    <xf numFmtId="179" fontId="8" fillId="33" borderId="16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178" fontId="8" fillId="33" borderId="46" xfId="0" applyNumberFormat="1" applyFont="1" applyFill="1" applyBorder="1" applyAlignment="1">
      <alignment/>
    </xf>
    <xf numFmtId="0" fontId="8" fillId="33" borderId="114" xfId="0" applyFon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0" fontId="21" fillId="33" borderId="38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3" fontId="8" fillId="33" borderId="115" xfId="0" applyNumberFormat="1" applyFont="1" applyFill="1" applyBorder="1" applyAlignment="1">
      <alignment/>
    </xf>
    <xf numFmtId="3" fontId="8" fillId="33" borderId="56" xfId="0" applyNumberFormat="1" applyFont="1" applyFill="1" applyBorder="1" applyAlignment="1">
      <alignment/>
    </xf>
    <xf numFmtId="3" fontId="8" fillId="33" borderId="48" xfId="0" applyNumberFormat="1" applyFont="1" applyFill="1" applyBorder="1" applyAlignment="1">
      <alignment/>
    </xf>
    <xf numFmtId="178" fontId="8" fillId="33" borderId="47" xfId="0" applyNumberFormat="1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3" fontId="8" fillId="33" borderId="47" xfId="0" applyNumberFormat="1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179" fontId="8" fillId="33" borderId="47" xfId="0" applyNumberFormat="1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33" borderId="115" xfId="0" applyFont="1" applyFill="1" applyBorder="1" applyAlignment="1">
      <alignment/>
    </xf>
    <xf numFmtId="178" fontId="8" fillId="33" borderId="48" xfId="0" applyNumberFormat="1" applyFont="1" applyFill="1" applyBorder="1" applyAlignment="1">
      <alignment/>
    </xf>
    <xf numFmtId="0" fontId="8" fillId="33" borderId="116" xfId="0" applyFont="1" applyFill="1" applyBorder="1" applyAlignment="1">
      <alignment/>
    </xf>
    <xf numFmtId="0" fontId="5" fillId="0" borderId="80" xfId="0" applyFont="1" applyFill="1" applyBorder="1" applyAlignment="1">
      <alignment horizontal="centerContinuous"/>
    </xf>
    <xf numFmtId="3" fontId="5" fillId="0" borderId="28" xfId="0" applyNumberFormat="1" applyFont="1" applyFill="1" applyBorder="1" applyAlignment="1">
      <alignment horizontal="centerContinuous"/>
    </xf>
    <xf numFmtId="3" fontId="5" fillId="0" borderId="85" xfId="0" applyNumberFormat="1" applyFont="1" applyFill="1" applyBorder="1" applyAlignment="1">
      <alignment horizontal="centerContinuous"/>
    </xf>
    <xf numFmtId="3" fontId="5" fillId="0" borderId="83" xfId="0" applyNumberFormat="1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Fill="1" applyAlignment="1">
      <alignment/>
    </xf>
    <xf numFmtId="3" fontId="4" fillId="0" borderId="11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5" fillId="0" borderId="4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49" xfId="0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/>
    </xf>
    <xf numFmtId="3" fontId="5" fillId="0" borderId="118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3" fontId="22" fillId="33" borderId="24" xfId="0" applyNumberFormat="1" applyFont="1" applyFill="1" applyBorder="1" applyAlignment="1">
      <alignment/>
    </xf>
    <xf numFmtId="3" fontId="22" fillId="33" borderId="25" xfId="0" applyNumberFormat="1" applyFont="1" applyFill="1" applyBorder="1" applyAlignment="1">
      <alignment/>
    </xf>
    <xf numFmtId="3" fontId="23" fillId="33" borderId="82" xfId="0" applyNumberFormat="1" applyFont="1" applyFill="1" applyBorder="1" applyAlignment="1">
      <alignment/>
    </xf>
    <xf numFmtId="3" fontId="23" fillId="33" borderId="28" xfId="0" applyNumberFormat="1" applyFont="1" applyFill="1" applyBorder="1" applyAlignment="1">
      <alignment/>
    </xf>
    <xf numFmtId="3" fontId="23" fillId="33" borderId="29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71" xfId="0" applyNumberFormat="1" applyFont="1" applyFill="1" applyBorder="1" applyAlignment="1">
      <alignment horizontal="center"/>
    </xf>
    <xf numFmtId="3" fontId="17" fillId="0" borderId="49" xfId="0" applyNumberFormat="1" applyFont="1" applyFill="1" applyBorder="1" applyAlignment="1">
      <alignment horizontal="center"/>
    </xf>
    <xf numFmtId="3" fontId="17" fillId="0" borderId="115" xfId="0" applyNumberFormat="1" applyFont="1" applyFill="1" applyBorder="1" applyAlignment="1">
      <alignment horizontal="center"/>
    </xf>
    <xf numFmtId="3" fontId="4" fillId="0" borderId="119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0" fontId="22" fillId="33" borderId="32" xfId="0" applyFont="1" applyFill="1" applyBorder="1" applyAlignment="1">
      <alignment horizontal="centerContinuous"/>
    </xf>
    <xf numFmtId="178" fontId="22" fillId="33" borderId="32" xfId="0" applyNumberFormat="1" applyFont="1" applyFill="1" applyBorder="1" applyAlignment="1">
      <alignment/>
    </xf>
    <xf numFmtId="0" fontId="22" fillId="33" borderId="86" xfId="0" applyFont="1" applyFill="1" applyBorder="1" applyAlignment="1">
      <alignment horizontal="centerContinuous"/>
    </xf>
    <xf numFmtId="0" fontId="23" fillId="33" borderId="15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178" fontId="22" fillId="33" borderId="117" xfId="0" applyNumberFormat="1" applyFont="1" applyFill="1" applyBorder="1" applyAlignment="1">
      <alignment/>
    </xf>
    <xf numFmtId="178" fontId="22" fillId="33" borderId="26" xfId="0" applyNumberFormat="1" applyFont="1" applyFill="1" applyBorder="1" applyAlignment="1">
      <alignment/>
    </xf>
    <xf numFmtId="178" fontId="22" fillId="33" borderId="25" xfId="0" applyNumberFormat="1" applyFont="1" applyFill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4" fillId="0" borderId="91" xfId="0" applyNumberFormat="1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4" fillId="0" borderId="86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0" fontId="17" fillId="0" borderId="114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116" xfId="0" applyFont="1" applyFill="1" applyBorder="1" applyAlignment="1">
      <alignment horizontal="center"/>
    </xf>
    <xf numFmtId="178" fontId="4" fillId="0" borderId="39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0" borderId="122" xfId="0" applyFont="1" applyFill="1" applyBorder="1" applyAlignment="1">
      <alignment/>
    </xf>
    <xf numFmtId="3" fontId="22" fillId="33" borderId="19" xfId="0" applyNumberFormat="1" applyFont="1" applyFill="1" applyBorder="1" applyAlignment="1">
      <alignment/>
    </xf>
    <xf numFmtId="178" fontId="22" fillId="33" borderId="72" xfId="0" applyNumberFormat="1" applyFont="1" applyFill="1" applyBorder="1" applyAlignment="1">
      <alignment/>
    </xf>
    <xf numFmtId="178" fontId="22" fillId="33" borderId="61" xfId="0" applyNumberFormat="1" applyFont="1" applyFill="1" applyBorder="1" applyAlignment="1">
      <alignment/>
    </xf>
    <xf numFmtId="178" fontId="22" fillId="33" borderId="19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/>
    </xf>
    <xf numFmtId="178" fontId="4" fillId="0" borderId="2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3" fontId="4" fillId="0" borderId="76" xfId="0" applyNumberFormat="1" applyFont="1" applyBorder="1" applyAlignment="1">
      <alignment/>
    </xf>
    <xf numFmtId="3" fontId="17" fillId="0" borderId="2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/>
    </xf>
    <xf numFmtId="0" fontId="20" fillId="0" borderId="93" xfId="0" applyFont="1" applyFill="1" applyBorder="1" applyAlignment="1">
      <alignment/>
    </xf>
    <xf numFmtId="0" fontId="21" fillId="33" borderId="46" xfId="0" applyFont="1" applyFill="1" applyBorder="1" applyAlignment="1">
      <alignment/>
    </xf>
    <xf numFmtId="0" fontId="21" fillId="33" borderId="48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20" fillId="33" borderId="99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17" fillId="0" borderId="28" xfId="0" applyFont="1" applyFill="1" applyBorder="1" applyAlignment="1">
      <alignment horizontal="centerContinuous"/>
    </xf>
    <xf numFmtId="3" fontId="4" fillId="0" borderId="25" xfId="0" applyNumberFormat="1" applyFont="1" applyFill="1" applyBorder="1" applyAlignment="1">
      <alignment/>
    </xf>
    <xf numFmtId="179" fontId="4" fillId="0" borderId="68" xfId="0" applyNumberFormat="1" applyFont="1" applyFill="1" applyBorder="1" applyAlignment="1">
      <alignment/>
    </xf>
    <xf numFmtId="179" fontId="4" fillId="0" borderId="6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62" xfId="0" applyFont="1" applyFill="1" applyBorder="1" applyAlignment="1">
      <alignment horizontal="centerContinuous"/>
    </xf>
    <xf numFmtId="3" fontId="4" fillId="0" borderId="93" xfId="0" applyNumberFormat="1" applyFont="1" applyFill="1" applyBorder="1" applyAlignment="1">
      <alignment/>
    </xf>
    <xf numFmtId="0" fontId="5" fillId="0" borderId="86" xfId="0" applyFont="1" applyBorder="1" applyAlignment="1">
      <alignment/>
    </xf>
    <xf numFmtId="0" fontId="5" fillId="0" borderId="62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86" xfId="0" applyFont="1" applyBorder="1" applyAlignment="1">
      <alignment/>
    </xf>
    <xf numFmtId="0" fontId="5" fillId="0" borderId="0" xfId="0" applyFont="1" applyFill="1" applyAlignment="1">
      <alignment/>
    </xf>
    <xf numFmtId="0" fontId="9" fillId="0" borderId="33" xfId="0" applyFont="1" applyFill="1" applyBorder="1" applyAlignment="1">
      <alignment horizontal="centerContinuous"/>
    </xf>
    <xf numFmtId="0" fontId="5" fillId="0" borderId="7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8" fontId="4" fillId="0" borderId="4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86" xfId="0" applyFont="1" applyFill="1" applyBorder="1" applyAlignment="1">
      <alignment/>
    </xf>
    <xf numFmtId="0" fontId="4" fillId="0" borderId="123" xfId="0" applyFont="1" applyFill="1" applyBorder="1" applyAlignment="1">
      <alignment horizontal="center"/>
    </xf>
    <xf numFmtId="178" fontId="22" fillId="33" borderId="112" xfId="0" applyNumberFormat="1" applyFont="1" applyFill="1" applyBorder="1" applyAlignment="1">
      <alignment/>
    </xf>
    <xf numFmtId="3" fontId="4" fillId="0" borderId="112" xfId="0" applyNumberFormat="1" applyFont="1" applyFill="1" applyBorder="1" applyAlignment="1">
      <alignment/>
    </xf>
    <xf numFmtId="178" fontId="5" fillId="0" borderId="112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6" xfId="0" applyFont="1" applyBorder="1" applyAlignment="1">
      <alignment horizontal="center"/>
    </xf>
    <xf numFmtId="179" fontId="4" fillId="0" borderId="72" xfId="0" applyNumberFormat="1" applyFont="1" applyFill="1" applyBorder="1" applyAlignment="1">
      <alignment/>
    </xf>
    <xf numFmtId="0" fontId="4" fillId="0" borderId="101" xfId="0" applyFont="1" applyFill="1" applyBorder="1" applyAlignment="1">
      <alignment/>
    </xf>
    <xf numFmtId="3" fontId="22" fillId="33" borderId="9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3" fontId="22" fillId="33" borderId="52" xfId="0" applyNumberFormat="1" applyFont="1" applyFill="1" applyBorder="1" applyAlignment="1">
      <alignment/>
    </xf>
    <xf numFmtId="3" fontId="22" fillId="33" borderId="101" xfId="0" applyNumberFormat="1" applyFont="1" applyFill="1" applyBorder="1" applyAlignment="1">
      <alignment/>
    </xf>
    <xf numFmtId="3" fontId="4" fillId="0" borderId="9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26" fillId="0" borderId="26" xfId="0" applyNumberFormat="1" applyFont="1" applyFill="1" applyBorder="1" applyAlignment="1">
      <alignment/>
    </xf>
    <xf numFmtId="178" fontId="22" fillId="33" borderId="111" xfId="0" applyNumberFormat="1" applyFont="1" applyFill="1" applyBorder="1" applyAlignment="1">
      <alignment/>
    </xf>
    <xf numFmtId="178" fontId="22" fillId="33" borderId="1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3" fontId="4" fillId="0" borderId="99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124" xfId="0" applyFont="1" applyFill="1" applyBorder="1" applyAlignment="1">
      <alignment/>
    </xf>
    <xf numFmtId="3" fontId="22" fillId="33" borderId="125" xfId="0" applyNumberFormat="1" applyFont="1" applyFill="1" applyBorder="1" applyAlignment="1">
      <alignment horizontal="right"/>
    </xf>
    <xf numFmtId="3" fontId="22" fillId="33" borderId="44" xfId="0" applyNumberFormat="1" applyFont="1" applyFill="1" applyBorder="1" applyAlignment="1">
      <alignment/>
    </xf>
    <xf numFmtId="3" fontId="22" fillId="33" borderId="44" xfId="0" applyNumberFormat="1" applyFont="1" applyFill="1" applyBorder="1" applyAlignment="1">
      <alignment horizontal="right"/>
    </xf>
    <xf numFmtId="3" fontId="22" fillId="33" borderId="102" xfId="0" applyNumberFormat="1" applyFont="1" applyFill="1" applyBorder="1" applyAlignment="1">
      <alignment/>
    </xf>
    <xf numFmtId="178" fontId="22" fillId="33" borderId="126" xfId="0" applyNumberFormat="1" applyFont="1" applyFill="1" applyBorder="1" applyAlignment="1">
      <alignment/>
    </xf>
    <xf numFmtId="0" fontId="10" fillId="0" borderId="77" xfId="0" applyFont="1" applyBorder="1" applyAlignment="1">
      <alignment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178" fontId="5" fillId="0" borderId="0" xfId="0" applyNumberFormat="1" applyFont="1" applyBorder="1" applyAlignment="1">
      <alignment/>
    </xf>
    <xf numFmtId="178" fontId="4" fillId="0" borderId="122" xfId="0" applyNumberFormat="1" applyFont="1" applyFill="1" applyBorder="1" applyAlignment="1">
      <alignment/>
    </xf>
    <xf numFmtId="0" fontId="5" fillId="0" borderId="1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79" fontId="4" fillId="0" borderId="122" xfId="0" applyNumberFormat="1" applyFont="1" applyFill="1" applyBorder="1" applyAlignment="1">
      <alignment/>
    </xf>
    <xf numFmtId="178" fontId="5" fillId="0" borderId="122" xfId="0" applyNumberFormat="1" applyFont="1" applyFill="1" applyBorder="1" applyAlignment="1">
      <alignment/>
    </xf>
    <xf numFmtId="178" fontId="4" fillId="0" borderId="127" xfId="0" applyNumberFormat="1" applyFont="1" applyFill="1" applyBorder="1" applyAlignment="1">
      <alignment/>
    </xf>
    <xf numFmtId="178" fontId="5" fillId="0" borderId="122" xfId="0" applyNumberFormat="1" applyFont="1" applyFill="1" applyBorder="1" applyAlignment="1">
      <alignment/>
    </xf>
    <xf numFmtId="3" fontId="4" fillId="0" borderId="122" xfId="0" applyNumberFormat="1" applyFont="1" applyFill="1" applyBorder="1" applyAlignment="1">
      <alignment/>
    </xf>
    <xf numFmtId="178" fontId="4" fillId="0" borderId="128" xfId="0" applyNumberFormat="1" applyFont="1" applyFill="1" applyBorder="1" applyAlignment="1">
      <alignment/>
    </xf>
    <xf numFmtId="179" fontId="4" fillId="0" borderId="128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3" fontId="5" fillId="0" borderId="122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0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122" xfId="0" applyFont="1" applyFill="1" applyBorder="1" applyAlignment="1">
      <alignment/>
    </xf>
    <xf numFmtId="0" fontId="6" fillId="0" borderId="37" xfId="0" applyFont="1" applyBorder="1" applyAlignment="1">
      <alignment/>
    </xf>
    <xf numFmtId="0" fontId="5" fillId="0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4" fillId="0" borderId="12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5" fillId="0" borderId="129" xfId="0" applyNumberFormat="1" applyFont="1" applyFill="1" applyBorder="1" applyAlignment="1">
      <alignment/>
    </xf>
    <xf numFmtId="3" fontId="4" fillId="0" borderId="130" xfId="0" applyNumberFormat="1" applyFont="1" applyFill="1" applyBorder="1" applyAlignment="1">
      <alignment/>
    </xf>
    <xf numFmtId="3" fontId="4" fillId="0" borderId="131" xfId="0" applyNumberFormat="1" applyFont="1" applyFill="1" applyBorder="1" applyAlignment="1">
      <alignment/>
    </xf>
    <xf numFmtId="3" fontId="4" fillId="0" borderId="132" xfId="0" applyNumberFormat="1" applyFont="1" applyFill="1" applyBorder="1" applyAlignment="1">
      <alignment/>
    </xf>
    <xf numFmtId="3" fontId="4" fillId="0" borderId="127" xfId="0" applyNumberFormat="1" applyFont="1" applyFill="1" applyBorder="1" applyAlignment="1">
      <alignment/>
    </xf>
    <xf numFmtId="179" fontId="4" fillId="0" borderId="133" xfId="0" applyNumberFormat="1" applyFont="1" applyFill="1" applyBorder="1" applyAlignment="1">
      <alignment/>
    </xf>
    <xf numFmtId="178" fontId="4" fillId="0" borderId="134" xfId="0" applyNumberFormat="1" applyFont="1" applyFill="1" applyBorder="1" applyAlignment="1">
      <alignment/>
    </xf>
    <xf numFmtId="3" fontId="13" fillId="0" borderId="117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5" fillId="0" borderId="37" xfId="48" applyNumberFormat="1" applyFont="1" applyFill="1" applyBorder="1" applyAlignment="1">
      <alignment horizontal="right"/>
      <protection/>
    </xf>
    <xf numFmtId="3" fontId="14" fillId="0" borderId="38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4" fillId="0" borderId="100" xfId="0" applyNumberFormat="1" applyFont="1" applyFill="1" applyBorder="1" applyAlignment="1">
      <alignment/>
    </xf>
    <xf numFmtId="3" fontId="4" fillId="0" borderId="105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1" fillId="0" borderId="37" xfId="0" applyFont="1" applyBorder="1" applyAlignment="1">
      <alignment/>
    </xf>
    <xf numFmtId="0" fontId="32" fillId="0" borderId="37" xfId="0" applyFont="1" applyBorder="1" applyAlignment="1">
      <alignment/>
    </xf>
    <xf numFmtId="3" fontId="4" fillId="0" borderId="37" xfId="0" applyNumberFormat="1" applyFont="1" applyBorder="1" applyAlignment="1">
      <alignment/>
    </xf>
    <xf numFmtId="0" fontId="5" fillId="0" borderId="38" xfId="0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0" fontId="5" fillId="0" borderId="127" xfId="0" applyFont="1" applyFill="1" applyBorder="1" applyAlignment="1">
      <alignment/>
    </xf>
    <xf numFmtId="3" fontId="5" fillId="0" borderId="136" xfId="0" applyNumberFormat="1" applyFont="1" applyFill="1" applyBorder="1" applyAlignment="1">
      <alignment/>
    </xf>
    <xf numFmtId="0" fontId="6" fillId="0" borderId="137" xfId="0" applyFont="1" applyBorder="1" applyAlignment="1">
      <alignment/>
    </xf>
    <xf numFmtId="0" fontId="6" fillId="0" borderId="138" xfId="0" applyFont="1" applyBorder="1" applyAlignment="1">
      <alignment/>
    </xf>
    <xf numFmtId="0" fontId="6" fillId="0" borderId="139" xfId="0" applyFont="1" applyBorder="1" applyAlignment="1">
      <alignment/>
    </xf>
    <xf numFmtId="0" fontId="6" fillId="0" borderId="140" xfId="0" applyFont="1" applyBorder="1" applyAlignment="1">
      <alignment/>
    </xf>
    <xf numFmtId="0" fontId="4" fillId="0" borderId="100" xfId="0" applyFont="1" applyFill="1" applyBorder="1" applyAlignment="1">
      <alignment horizontal="center"/>
    </xf>
    <xf numFmtId="0" fontId="6" fillId="0" borderId="141" xfId="0" applyFont="1" applyBorder="1" applyAlignment="1">
      <alignment/>
    </xf>
    <xf numFmtId="0" fontId="4" fillId="0" borderId="135" xfId="0" applyFont="1" applyFill="1" applyBorder="1" applyAlignment="1">
      <alignment horizontal="center"/>
    </xf>
    <xf numFmtId="0" fontId="4" fillId="0" borderId="135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0" fontId="6" fillId="0" borderId="142" xfId="0" applyFont="1" applyBorder="1" applyAlignment="1">
      <alignment/>
    </xf>
    <xf numFmtId="0" fontId="6" fillId="0" borderId="143" xfId="0" applyFont="1" applyBorder="1" applyAlignment="1">
      <alignment/>
    </xf>
    <xf numFmtId="0" fontId="6" fillId="0" borderId="144" xfId="0" applyFont="1" applyBorder="1" applyAlignment="1">
      <alignment/>
    </xf>
    <xf numFmtId="0" fontId="6" fillId="0" borderId="134" xfId="0" applyFont="1" applyBorder="1" applyAlignment="1">
      <alignment/>
    </xf>
    <xf numFmtId="0" fontId="4" fillId="0" borderId="137" xfId="0" applyFont="1" applyBorder="1" applyAlignment="1">
      <alignment/>
    </xf>
    <xf numFmtId="0" fontId="32" fillId="0" borderId="141" xfId="0" applyFont="1" applyBorder="1" applyAlignment="1">
      <alignment/>
    </xf>
    <xf numFmtId="0" fontId="4" fillId="0" borderId="139" xfId="0" applyFont="1" applyBorder="1" applyAlignment="1">
      <alignment/>
    </xf>
    <xf numFmtId="178" fontId="6" fillId="0" borderId="140" xfId="0" applyNumberFormat="1" applyFont="1" applyBorder="1" applyAlignment="1">
      <alignment/>
    </xf>
    <xf numFmtId="3" fontId="4" fillId="0" borderId="103" xfId="0" applyNumberFormat="1" applyFont="1" applyFill="1" applyBorder="1" applyAlignment="1">
      <alignment/>
    </xf>
    <xf numFmtId="16" fontId="28" fillId="34" borderId="0" xfId="0" applyNumberFormat="1" applyFont="1" applyFill="1" applyBorder="1" applyAlignment="1">
      <alignment/>
    </xf>
    <xf numFmtId="0" fontId="28" fillId="34" borderId="0" xfId="0" applyFont="1" applyFill="1" applyBorder="1" applyAlignment="1">
      <alignment/>
    </xf>
    <xf numFmtId="3" fontId="13" fillId="0" borderId="26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178" fontId="30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3" fontId="5" fillId="0" borderId="37" xfId="48" applyNumberFormat="1" applyFont="1" applyBorder="1" applyAlignment="1">
      <alignment horizontal="right"/>
      <protection/>
    </xf>
    <xf numFmtId="3" fontId="5" fillId="0" borderId="3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178" fontId="4" fillId="0" borderId="31" xfId="0" applyNumberFormat="1" applyFont="1" applyFill="1" applyBorder="1" applyAlignment="1">
      <alignment/>
    </xf>
    <xf numFmtId="3" fontId="5" fillId="0" borderId="127" xfId="0" applyNumberFormat="1" applyFont="1" applyFill="1" applyBorder="1" applyAlignment="1">
      <alignment/>
    </xf>
    <xf numFmtId="178" fontId="5" fillId="0" borderId="145" xfId="0" applyNumberFormat="1" applyFont="1" applyFill="1" applyBorder="1" applyAlignment="1">
      <alignment/>
    </xf>
    <xf numFmtId="3" fontId="5" fillId="0" borderId="136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127" xfId="0" applyNumberFormat="1" applyFont="1" applyFill="1" applyBorder="1" applyAlignment="1">
      <alignment/>
    </xf>
    <xf numFmtId="178" fontId="5" fillId="0" borderId="146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95" xfId="0" applyNumberFormat="1" applyFont="1" applyFill="1" applyBorder="1" applyAlignment="1">
      <alignment/>
    </xf>
    <xf numFmtId="179" fontId="5" fillId="0" borderId="146" xfId="0" applyNumberFormat="1" applyFont="1" applyFill="1" applyBorder="1" applyAlignment="1">
      <alignment/>
    </xf>
    <xf numFmtId="3" fontId="5" fillId="0" borderId="122" xfId="0" applyNumberFormat="1" applyFont="1" applyFill="1" applyBorder="1" applyAlignment="1">
      <alignment/>
    </xf>
    <xf numFmtId="179" fontId="5" fillId="0" borderId="145" xfId="0" applyNumberFormat="1" applyFont="1" applyFill="1" applyBorder="1" applyAlignment="1">
      <alignment/>
    </xf>
    <xf numFmtId="178" fontId="5" fillId="0" borderId="136" xfId="0" applyNumberFormat="1" applyFont="1" applyFill="1" applyBorder="1" applyAlignment="1">
      <alignment/>
    </xf>
    <xf numFmtId="3" fontId="5" fillId="0" borderId="146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8" fontId="4" fillId="0" borderId="147" xfId="0" applyNumberFormat="1" applyFont="1" applyFill="1" applyBorder="1" applyAlignment="1">
      <alignment/>
    </xf>
    <xf numFmtId="178" fontId="5" fillId="0" borderId="35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147" xfId="0" applyNumberFormat="1" applyFont="1" applyFill="1" applyBorder="1" applyAlignment="1">
      <alignment/>
    </xf>
    <xf numFmtId="178" fontId="4" fillId="0" borderId="35" xfId="0" applyNumberFormat="1" applyFont="1" applyFill="1" applyBorder="1" applyAlignment="1">
      <alignment/>
    </xf>
    <xf numFmtId="178" fontId="5" fillId="0" borderId="60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147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178" fontId="5" fillId="0" borderId="69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79" fontId="4" fillId="0" borderId="35" xfId="0" applyNumberFormat="1" applyFont="1" applyFill="1" applyBorder="1" applyAlignment="1">
      <alignment/>
    </xf>
    <xf numFmtId="179" fontId="5" fillId="0" borderId="69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79" fontId="5" fillId="0" borderId="60" xfId="0" applyNumberFormat="1" applyFont="1" applyFill="1" applyBorder="1" applyAlignment="1">
      <alignment/>
    </xf>
    <xf numFmtId="3" fontId="5" fillId="0" borderId="148" xfId="0" applyNumberFormat="1" applyFont="1" applyFill="1" applyBorder="1" applyAlignment="1">
      <alignment/>
    </xf>
    <xf numFmtId="178" fontId="5" fillId="0" borderId="59" xfId="0" applyNumberFormat="1" applyFont="1" applyFill="1" applyBorder="1" applyAlignment="1">
      <alignment/>
    </xf>
    <xf numFmtId="178" fontId="5" fillId="0" borderId="35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145" xfId="0" applyNumberFormat="1" applyFont="1" applyFill="1" applyBorder="1" applyAlignment="1">
      <alignment/>
    </xf>
    <xf numFmtId="178" fontId="23" fillId="33" borderId="11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5" fillId="0" borderId="127" xfId="0" applyNumberFormat="1" applyFont="1" applyFill="1" applyBorder="1" applyAlignment="1">
      <alignment/>
    </xf>
    <xf numFmtId="178" fontId="5" fillId="0" borderId="146" xfId="0" applyNumberFormat="1" applyFont="1" applyFill="1" applyBorder="1" applyAlignment="1">
      <alignment/>
    </xf>
    <xf numFmtId="178" fontId="5" fillId="0" borderId="51" xfId="0" applyNumberFormat="1" applyFont="1" applyFill="1" applyBorder="1" applyAlignment="1">
      <alignment/>
    </xf>
    <xf numFmtId="179" fontId="4" fillId="0" borderId="51" xfId="0" applyNumberFormat="1" applyFont="1" applyFill="1" applyBorder="1" applyAlignment="1">
      <alignment/>
    </xf>
    <xf numFmtId="178" fontId="23" fillId="33" borderId="95" xfId="0" applyNumberFormat="1" applyFont="1" applyFill="1" applyBorder="1" applyAlignment="1">
      <alignment/>
    </xf>
    <xf numFmtId="178" fontId="23" fillId="33" borderId="122" xfId="0" applyNumberFormat="1" applyFont="1" applyFill="1" applyBorder="1" applyAlignment="1">
      <alignment/>
    </xf>
    <xf numFmtId="178" fontId="23" fillId="33" borderId="146" xfId="0" applyNumberFormat="1" applyFont="1" applyFill="1" applyBorder="1" applyAlignment="1">
      <alignment/>
    </xf>
    <xf numFmtId="3" fontId="5" fillId="0" borderId="1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37" xfId="47" applyNumberFormat="1" applyFont="1" applyBorder="1">
      <alignment/>
      <protection/>
    </xf>
    <xf numFmtId="3" fontId="5" fillId="0" borderId="25" xfId="0" applyNumberFormat="1" applyFont="1" applyBorder="1" applyAlignment="1">
      <alignment wrapText="1"/>
    </xf>
    <xf numFmtId="3" fontId="5" fillId="0" borderId="36" xfId="0" applyNumberFormat="1" applyFont="1" applyFill="1" applyBorder="1" applyAlignment="1">
      <alignment/>
    </xf>
    <xf numFmtId="3" fontId="5" fillId="0" borderId="13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9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12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4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centerContinuous"/>
    </xf>
    <xf numFmtId="3" fontId="5" fillId="0" borderId="8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29" xfId="0" applyNumberFormat="1" applyFont="1" applyBorder="1" applyAlignment="1">
      <alignment/>
    </xf>
    <xf numFmtId="3" fontId="9" fillId="0" borderId="122" xfId="0" applyNumberFormat="1" applyFont="1" applyBorder="1" applyAlignment="1">
      <alignment/>
    </xf>
    <xf numFmtId="3" fontId="8" fillId="0" borderId="127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3" fontId="9" fillId="0" borderId="122" xfId="0" applyNumberFormat="1" applyFont="1" applyBorder="1" applyAlignment="1">
      <alignment/>
    </xf>
    <xf numFmtId="3" fontId="9" fillId="0" borderId="122" xfId="48" applyNumberFormat="1" applyFont="1" applyBorder="1" applyAlignment="1">
      <alignment horizontal="right"/>
      <protection/>
    </xf>
    <xf numFmtId="3" fontId="9" fillId="0" borderId="51" xfId="48" applyNumberFormat="1" applyFont="1" applyBorder="1" applyAlignment="1">
      <alignment horizontal="right"/>
      <protection/>
    </xf>
    <xf numFmtId="3" fontId="8" fillId="0" borderId="37" xfId="0" applyNumberFormat="1" applyFont="1" applyBorder="1" applyAlignment="1">
      <alignment/>
    </xf>
    <xf numFmtId="3" fontId="9" fillId="0" borderId="107" xfId="0" applyNumberFormat="1" applyFont="1" applyBorder="1" applyAlignment="1">
      <alignment/>
    </xf>
    <xf numFmtId="3" fontId="9" fillId="0" borderId="144" xfId="0" applyNumberFormat="1" applyFont="1" applyBorder="1" applyAlignment="1">
      <alignment/>
    </xf>
    <xf numFmtId="3" fontId="8" fillId="0" borderId="112" xfId="0" applyNumberFormat="1" applyFont="1" applyBorder="1" applyAlignment="1">
      <alignment/>
    </xf>
    <xf numFmtId="3" fontId="8" fillId="0" borderId="107" xfId="0" applyNumberFormat="1" applyFont="1" applyBorder="1" applyAlignment="1">
      <alignment/>
    </xf>
    <xf numFmtId="3" fontId="9" fillId="0" borderId="127" xfId="0" applyNumberFormat="1" applyFont="1" applyBorder="1" applyAlignment="1">
      <alignment/>
    </xf>
    <xf numFmtId="3" fontId="9" fillId="0" borderId="144" xfId="0" applyNumberFormat="1" applyFont="1" applyBorder="1" applyAlignment="1">
      <alignment/>
    </xf>
    <xf numFmtId="3" fontId="9" fillId="0" borderId="129" xfId="0" applyNumberFormat="1" applyFont="1" applyBorder="1" applyAlignment="1">
      <alignment/>
    </xf>
    <xf numFmtId="3" fontId="9" fillId="0" borderId="112" xfId="0" applyNumberFormat="1" applyFont="1" applyBorder="1" applyAlignment="1">
      <alignment/>
    </xf>
    <xf numFmtId="3" fontId="9" fillId="0" borderId="129" xfId="0" applyNumberFormat="1" applyFont="1" applyFill="1" applyBorder="1" applyAlignment="1">
      <alignment/>
    </xf>
    <xf numFmtId="3" fontId="9" fillId="0" borderId="149" xfId="0" applyNumberFormat="1" applyFont="1" applyBorder="1" applyAlignment="1">
      <alignment/>
    </xf>
    <xf numFmtId="3" fontId="9" fillId="0" borderId="122" xfId="0" applyNumberFormat="1" applyFont="1" applyFill="1" applyBorder="1" applyAlignment="1">
      <alignment/>
    </xf>
    <xf numFmtId="179" fontId="8" fillId="0" borderId="112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8" fillId="0" borderId="144" xfId="0" applyNumberFormat="1" applyFont="1" applyBorder="1" applyAlignment="1">
      <alignment/>
    </xf>
    <xf numFmtId="3" fontId="8" fillId="0" borderId="129" xfId="0" applyNumberFormat="1" applyFont="1" applyBorder="1" applyAlignment="1">
      <alignment/>
    </xf>
    <xf numFmtId="3" fontId="8" fillId="0" borderId="1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150" xfId="0" applyNumberFormat="1" applyFont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8" fillId="0" borderId="129" xfId="0" applyNumberFormat="1" applyFont="1" applyFill="1" applyBorder="1" applyAlignment="1">
      <alignment/>
    </xf>
    <xf numFmtId="3" fontId="9" fillId="0" borderId="141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29" fillId="0" borderId="127" xfId="0" applyNumberFormat="1" applyFont="1" applyBorder="1" applyAlignment="1">
      <alignment/>
    </xf>
    <xf numFmtId="178" fontId="5" fillId="0" borderId="147" xfId="0" applyNumberFormat="1" applyFont="1" applyFill="1" applyBorder="1" applyAlignment="1">
      <alignment/>
    </xf>
    <xf numFmtId="178" fontId="4" fillId="0" borderId="132" xfId="0" applyNumberFormat="1" applyFont="1" applyFill="1" applyBorder="1" applyAlignment="1">
      <alignment/>
    </xf>
    <xf numFmtId="178" fontId="5" fillId="0" borderId="95" xfId="0" applyNumberFormat="1" applyFont="1" applyFill="1" applyBorder="1" applyAlignment="1">
      <alignment/>
    </xf>
    <xf numFmtId="3" fontId="5" fillId="0" borderId="122" xfId="0" applyNumberFormat="1" applyFont="1" applyFill="1" applyBorder="1" applyAlignment="1">
      <alignment/>
    </xf>
    <xf numFmtId="3" fontId="4" fillId="0" borderId="101" xfId="0" applyNumberFormat="1" applyFont="1" applyFill="1" applyBorder="1" applyAlignment="1">
      <alignment/>
    </xf>
    <xf numFmtId="3" fontId="4" fillId="0" borderId="151" xfId="0" applyNumberFormat="1" applyFont="1" applyFill="1" applyBorder="1" applyAlignment="1">
      <alignment/>
    </xf>
    <xf numFmtId="3" fontId="4" fillId="0" borderId="15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14" xfId="0" applyFont="1" applyBorder="1" applyAlignment="1">
      <alignment/>
    </xf>
    <xf numFmtId="0" fontId="5" fillId="0" borderId="86" xfId="0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178" fontId="5" fillId="0" borderId="86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8" xfId="0" applyFont="1" applyBorder="1" applyAlignment="1">
      <alignment/>
    </xf>
    <xf numFmtId="178" fontId="4" fillId="0" borderId="28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2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Continuous"/>
    </xf>
    <xf numFmtId="0" fontId="5" fillId="0" borderId="147" xfId="0" applyFont="1" applyFill="1" applyBorder="1" applyAlignment="1">
      <alignment horizontal="center"/>
    </xf>
    <xf numFmtId="0" fontId="5" fillId="0" borderId="127" xfId="0" applyFont="1" applyFill="1" applyBorder="1" applyAlignment="1">
      <alignment horizontal="center"/>
    </xf>
    <xf numFmtId="178" fontId="5" fillId="0" borderId="13" xfId="0" applyNumberFormat="1" applyFont="1" applyBorder="1" applyAlignment="1">
      <alignment horizontal="center"/>
    </xf>
    <xf numFmtId="178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136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3" fontId="4" fillId="0" borderId="153" xfId="0" applyNumberFormat="1" applyFont="1" applyFill="1" applyBorder="1" applyAlignment="1">
      <alignment/>
    </xf>
    <xf numFmtId="178" fontId="5" fillId="0" borderId="12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8" fontId="4" fillId="0" borderId="5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146" xfId="0" applyNumberFormat="1" applyFont="1" applyBorder="1" applyAlignment="1">
      <alignment/>
    </xf>
    <xf numFmtId="178" fontId="4" fillId="0" borderId="94" xfId="0" applyNumberFormat="1" applyFont="1" applyBorder="1" applyAlignment="1">
      <alignment/>
    </xf>
    <xf numFmtId="178" fontId="4" fillId="0" borderId="61" xfId="0" applyNumberFormat="1" applyFont="1" applyBorder="1" applyAlignment="1">
      <alignment/>
    </xf>
    <xf numFmtId="178" fontId="4" fillId="0" borderId="126" xfId="0" applyNumberFormat="1" applyFont="1" applyBorder="1" applyAlignment="1">
      <alignment/>
    </xf>
    <xf numFmtId="3" fontId="4" fillId="0" borderId="154" xfId="0" applyNumberFormat="1" applyFont="1" applyFill="1" applyBorder="1" applyAlignment="1">
      <alignment/>
    </xf>
    <xf numFmtId="3" fontId="4" fillId="0" borderId="125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0" fontId="5" fillId="0" borderId="129" xfId="0" applyFont="1" applyFill="1" applyBorder="1" applyAlignment="1">
      <alignment horizontal="center"/>
    </xf>
    <xf numFmtId="3" fontId="4" fillId="0" borderId="83" xfId="0" applyNumberFormat="1" applyFont="1" applyFill="1" applyBorder="1" applyAlignment="1">
      <alignment/>
    </xf>
    <xf numFmtId="0" fontId="9" fillId="0" borderId="56" xfId="0" applyFont="1" applyFill="1" applyBorder="1" applyAlignment="1">
      <alignment horizontal="centerContinuous"/>
    </xf>
    <xf numFmtId="3" fontId="7" fillId="0" borderId="126" xfId="0" applyNumberFormat="1" applyFont="1" applyFill="1" applyBorder="1" applyAlignment="1">
      <alignment/>
    </xf>
    <xf numFmtId="3" fontId="18" fillId="0" borderId="86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/>
    </xf>
    <xf numFmtId="178" fontId="4" fillId="0" borderId="7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76" xfId="0" applyNumberFormat="1" applyFont="1" applyBorder="1" applyAlignment="1">
      <alignment/>
    </xf>
    <xf numFmtId="178" fontId="4" fillId="0" borderId="155" xfId="0" applyNumberFormat="1" applyFont="1" applyBorder="1" applyAlignment="1">
      <alignment/>
    </xf>
    <xf numFmtId="178" fontId="4" fillId="0" borderId="123" xfId="0" applyNumberFormat="1" applyFont="1" applyBorder="1" applyAlignment="1">
      <alignment/>
    </xf>
    <xf numFmtId="3" fontId="7" fillId="0" borderId="94" xfId="0" applyNumberFormat="1" applyFont="1" applyFill="1" applyBorder="1" applyAlignment="1">
      <alignment/>
    </xf>
    <xf numFmtId="0" fontId="18" fillId="0" borderId="136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145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3" fontId="5" fillId="0" borderId="86" xfId="0" applyNumberFormat="1" applyFont="1" applyFill="1" applyBorder="1" applyAlignment="1">
      <alignment/>
    </xf>
    <xf numFmtId="178" fontId="5" fillId="0" borderId="86" xfId="0" applyNumberFormat="1" applyFont="1" applyBorder="1" applyAlignment="1">
      <alignment/>
    </xf>
    <xf numFmtId="3" fontId="4" fillId="0" borderId="102" xfId="0" applyNumberFormat="1" applyFont="1" applyFill="1" applyBorder="1" applyAlignment="1">
      <alignment/>
    </xf>
    <xf numFmtId="3" fontId="4" fillId="0" borderId="104" xfId="0" applyNumberFormat="1" applyFont="1" applyFill="1" applyBorder="1" applyAlignment="1">
      <alignment/>
    </xf>
    <xf numFmtId="3" fontId="14" fillId="0" borderId="74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14" fillId="0" borderId="86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7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3" fontId="7" fillId="0" borderId="156" xfId="0" applyNumberFormat="1" applyFont="1" applyBorder="1" applyAlignment="1">
      <alignment/>
    </xf>
    <xf numFmtId="3" fontId="7" fillId="0" borderId="130" xfId="0" applyNumberFormat="1" applyFont="1" applyBorder="1" applyAlignment="1">
      <alignment/>
    </xf>
    <xf numFmtId="3" fontId="7" fillId="0" borderId="130" xfId="0" applyNumberFormat="1" applyFont="1" applyFill="1" applyBorder="1" applyAlignment="1">
      <alignment/>
    </xf>
    <xf numFmtId="3" fontId="7" fillId="0" borderId="131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20" xfId="48" applyNumberFormat="1" applyFont="1" applyFill="1" applyBorder="1" applyAlignment="1">
      <alignment horizontal="right"/>
      <protection/>
    </xf>
    <xf numFmtId="3" fontId="4" fillId="0" borderId="21" xfId="48" applyNumberFormat="1" applyFont="1" applyFill="1" applyBorder="1" applyAlignment="1">
      <alignment horizontal="right"/>
      <protection/>
    </xf>
    <xf numFmtId="3" fontId="4" fillId="0" borderId="21" xfId="48" applyNumberFormat="1" applyFont="1" applyFill="1" applyBorder="1" applyAlignment="1">
      <alignment horizontal="right"/>
      <protection/>
    </xf>
    <xf numFmtId="3" fontId="4" fillId="0" borderId="0" xfId="48" applyNumberFormat="1" applyFont="1" applyFill="1" applyBorder="1" applyAlignment="1">
      <alignment horizontal="right"/>
      <protection/>
    </xf>
    <xf numFmtId="3" fontId="4" fillId="0" borderId="21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35" fillId="0" borderId="34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 horizontal="centerContinuous"/>
    </xf>
    <xf numFmtId="0" fontId="5" fillId="0" borderId="73" xfId="0" applyFont="1" applyFill="1" applyBorder="1" applyAlignment="1">
      <alignment horizontal="centerContinuous"/>
    </xf>
    <xf numFmtId="0" fontId="5" fillId="0" borderId="49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89" xfId="0" applyFont="1" applyFill="1" applyBorder="1" applyAlignment="1">
      <alignment horizontal="center"/>
    </xf>
    <xf numFmtId="3" fontId="5" fillId="0" borderId="141" xfId="48" applyNumberFormat="1" applyFont="1" applyBorder="1" applyAlignment="1">
      <alignment horizontal="right"/>
      <protection/>
    </xf>
    <xf numFmtId="0" fontId="4" fillId="0" borderId="97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3" fontId="5" fillId="0" borderId="150" xfId="48" applyNumberFormat="1" applyFont="1" applyBorder="1" applyAlignment="1">
      <alignment horizontal="right"/>
      <protection/>
    </xf>
    <xf numFmtId="0" fontId="5" fillId="0" borderId="118" xfId="0" applyFont="1" applyFill="1" applyBorder="1" applyAlignment="1">
      <alignment/>
    </xf>
    <xf numFmtId="0" fontId="5" fillId="0" borderId="157" xfId="0" applyFont="1" applyFill="1" applyBorder="1" applyAlignment="1">
      <alignment/>
    </xf>
    <xf numFmtId="0" fontId="5" fillId="0" borderId="158" xfId="0" applyFont="1" applyFill="1" applyBorder="1" applyAlignment="1">
      <alignment/>
    </xf>
    <xf numFmtId="178" fontId="4" fillId="0" borderId="144" xfId="0" applyNumberFormat="1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3" fontId="5" fillId="33" borderId="99" xfId="0" applyNumberFormat="1" applyFont="1" applyFill="1" applyBorder="1" applyAlignment="1">
      <alignment/>
    </xf>
    <xf numFmtId="3" fontId="5" fillId="33" borderId="37" xfId="48" applyNumberFormat="1" applyFont="1" applyFill="1" applyBorder="1" applyAlignment="1">
      <alignment horizontal="right"/>
      <protection/>
    </xf>
    <xf numFmtId="3" fontId="5" fillId="33" borderId="112" xfId="48" applyNumberFormat="1" applyFont="1" applyFill="1" applyBorder="1" applyAlignment="1">
      <alignment horizontal="right"/>
      <protection/>
    </xf>
    <xf numFmtId="3" fontId="5" fillId="33" borderId="112" xfId="0" applyNumberFormat="1" applyFont="1" applyFill="1" applyBorder="1" applyAlignment="1">
      <alignment/>
    </xf>
    <xf numFmtId="178" fontId="4" fillId="33" borderId="126" xfId="0" applyNumberFormat="1" applyFont="1" applyFill="1" applyBorder="1" applyAlignment="1">
      <alignment/>
    </xf>
    <xf numFmtId="3" fontId="4" fillId="0" borderId="159" xfId="0" applyNumberFormat="1" applyFont="1" applyFill="1" applyBorder="1" applyAlignment="1">
      <alignment/>
    </xf>
    <xf numFmtId="0" fontId="4" fillId="0" borderId="69" xfId="0" applyFont="1" applyFill="1" applyBorder="1" applyAlignment="1">
      <alignment horizontal="center"/>
    </xf>
    <xf numFmtId="178" fontId="4" fillId="0" borderId="141" xfId="0" applyNumberFormat="1" applyFont="1" applyFill="1" applyBorder="1" applyAlignment="1">
      <alignment/>
    </xf>
    <xf numFmtId="0" fontId="4" fillId="0" borderId="105" xfId="0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178" fontId="4" fillId="0" borderId="112" xfId="0" applyNumberFormat="1" applyFont="1" applyFill="1" applyBorder="1" applyAlignment="1">
      <alignment/>
    </xf>
    <xf numFmtId="178" fontId="4" fillId="33" borderId="19" xfId="0" applyNumberFormat="1" applyFont="1" applyFill="1" applyBorder="1" applyAlignment="1">
      <alignment/>
    </xf>
    <xf numFmtId="178" fontId="4" fillId="33" borderId="132" xfId="0" applyNumberFormat="1" applyFont="1" applyFill="1" applyBorder="1" applyAlignment="1">
      <alignment/>
    </xf>
    <xf numFmtId="178" fontId="4" fillId="33" borderId="41" xfId="0" applyNumberFormat="1" applyFont="1" applyFill="1" applyBorder="1" applyAlignment="1">
      <alignment/>
    </xf>
    <xf numFmtId="178" fontId="4" fillId="33" borderId="160" xfId="0" applyNumberFormat="1" applyFont="1" applyFill="1" applyBorder="1" applyAlignment="1">
      <alignment/>
    </xf>
    <xf numFmtId="178" fontId="4" fillId="33" borderId="161" xfId="0" applyNumberFormat="1" applyFont="1" applyFill="1" applyBorder="1" applyAlignment="1">
      <alignment/>
    </xf>
    <xf numFmtId="178" fontId="5" fillId="33" borderId="122" xfId="0" applyNumberFormat="1" applyFont="1" applyFill="1" applyBorder="1" applyAlignment="1">
      <alignment/>
    </xf>
    <xf numFmtId="3" fontId="8" fillId="33" borderId="144" xfId="0" applyNumberFormat="1" applyFont="1" applyFill="1" applyBorder="1" applyAlignment="1">
      <alignment/>
    </xf>
    <xf numFmtId="3" fontId="9" fillId="33" borderId="144" xfId="0" applyNumberFormat="1" applyFont="1" applyFill="1" applyBorder="1" applyAlignment="1">
      <alignment/>
    </xf>
    <xf numFmtId="3" fontId="8" fillId="33" borderId="107" xfId="0" applyNumberFormat="1" applyFont="1" applyFill="1" applyBorder="1" applyAlignment="1">
      <alignment/>
    </xf>
    <xf numFmtId="3" fontId="8" fillId="33" borderId="37" xfId="0" applyNumberFormat="1" applyFont="1" applyFill="1" applyBorder="1" applyAlignment="1">
      <alignment/>
    </xf>
    <xf numFmtId="3" fontId="9" fillId="33" borderId="112" xfId="0" applyNumberFormat="1" applyFont="1" applyFill="1" applyBorder="1" applyAlignment="1">
      <alignment/>
    </xf>
    <xf numFmtId="3" fontId="8" fillId="33" borderId="122" xfId="0" applyNumberFormat="1" applyFont="1" applyFill="1" applyBorder="1" applyAlignment="1">
      <alignment/>
    </xf>
    <xf numFmtId="3" fontId="9" fillId="33" borderId="107" xfId="0" applyNumberFormat="1" applyFont="1" applyFill="1" applyBorder="1" applyAlignment="1">
      <alignment/>
    </xf>
    <xf numFmtId="3" fontId="8" fillId="33" borderId="112" xfId="0" applyNumberFormat="1" applyFont="1" applyFill="1" applyBorder="1" applyAlignment="1">
      <alignment/>
    </xf>
    <xf numFmtId="3" fontId="14" fillId="33" borderId="76" xfId="0" applyNumberFormat="1" applyFont="1" applyFill="1" applyBorder="1" applyAlignment="1">
      <alignment/>
    </xf>
    <xf numFmtId="3" fontId="4" fillId="33" borderId="112" xfId="48" applyNumberFormat="1" applyFont="1" applyFill="1" applyBorder="1" applyAlignment="1">
      <alignment horizontal="right"/>
      <protection/>
    </xf>
    <xf numFmtId="3" fontId="4" fillId="33" borderId="162" xfId="0" applyNumberFormat="1" applyFont="1" applyFill="1" applyBorder="1" applyAlignment="1">
      <alignment/>
    </xf>
    <xf numFmtId="178" fontId="4" fillId="0" borderId="163" xfId="0" applyNumberFormat="1" applyFont="1" applyBorder="1" applyAlignment="1">
      <alignment/>
    </xf>
    <xf numFmtId="178" fontId="4" fillId="0" borderId="52" xfId="0" applyNumberFormat="1" applyFont="1" applyBorder="1" applyAlignment="1">
      <alignment/>
    </xf>
    <xf numFmtId="3" fontId="4" fillId="0" borderId="97" xfId="0" applyNumberFormat="1" applyFont="1" applyFill="1" applyBorder="1" applyAlignment="1">
      <alignment/>
    </xf>
    <xf numFmtId="178" fontId="4" fillId="0" borderId="24" xfId="0" applyNumberFormat="1" applyFont="1" applyBorder="1" applyAlignment="1">
      <alignment/>
    </xf>
    <xf numFmtId="3" fontId="4" fillId="0" borderId="62" xfId="0" applyNumberFormat="1" applyFont="1" applyFill="1" applyBorder="1" applyAlignment="1">
      <alignment/>
    </xf>
    <xf numFmtId="178" fontId="4" fillId="0" borderId="101" xfId="0" applyNumberFormat="1" applyFont="1" applyBorder="1" applyAlignment="1">
      <alignment/>
    </xf>
    <xf numFmtId="178" fontId="4" fillId="0" borderId="32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178" fontId="4" fillId="33" borderId="30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178" fontId="4" fillId="33" borderId="27" xfId="0" applyNumberFormat="1" applyFont="1" applyFill="1" applyBorder="1" applyAlignment="1">
      <alignment/>
    </xf>
    <xf numFmtId="178" fontId="5" fillId="0" borderId="118" xfId="0" applyNumberFormat="1" applyFont="1" applyFill="1" applyBorder="1" applyAlignment="1">
      <alignment/>
    </xf>
    <xf numFmtId="0" fontId="5" fillId="0" borderId="12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178" fontId="4" fillId="0" borderId="159" xfId="0" applyNumberFormat="1" applyFont="1" applyFill="1" applyBorder="1" applyAlignment="1">
      <alignment/>
    </xf>
    <xf numFmtId="178" fontId="5" fillId="0" borderId="127" xfId="0" applyNumberFormat="1" applyFont="1" applyFill="1" applyBorder="1" applyAlignment="1">
      <alignment/>
    </xf>
    <xf numFmtId="0" fontId="4" fillId="0" borderId="147" xfId="0" applyFont="1" applyFill="1" applyBorder="1" applyAlignment="1">
      <alignment/>
    </xf>
    <xf numFmtId="178" fontId="4" fillId="33" borderId="100" xfId="0" applyNumberFormat="1" applyFont="1" applyFill="1" applyBorder="1" applyAlignment="1">
      <alignment/>
    </xf>
    <xf numFmtId="178" fontId="4" fillId="0" borderId="150" xfId="0" applyNumberFormat="1" applyFont="1" applyFill="1" applyBorder="1" applyAlignment="1">
      <alignment/>
    </xf>
    <xf numFmtId="178" fontId="4" fillId="0" borderId="93" xfId="0" applyNumberFormat="1" applyFont="1" applyFill="1" applyBorder="1" applyAlignment="1">
      <alignment/>
    </xf>
    <xf numFmtId="0" fontId="5" fillId="0" borderId="164" xfId="0" applyFont="1" applyFill="1" applyBorder="1" applyAlignment="1">
      <alignment horizontal="centerContinuous"/>
    </xf>
    <xf numFmtId="0" fontId="5" fillId="0" borderId="165" xfId="0" applyFont="1" applyFill="1" applyBorder="1" applyAlignment="1">
      <alignment horizontal="centerContinuous"/>
    </xf>
    <xf numFmtId="0" fontId="5" fillId="0" borderId="166" xfId="0" applyFont="1" applyFill="1" applyBorder="1" applyAlignment="1">
      <alignment horizontal="centerContinuous"/>
    </xf>
    <xf numFmtId="0" fontId="4" fillId="0" borderId="167" xfId="0" applyFont="1" applyFill="1" applyBorder="1" applyAlignment="1">
      <alignment horizontal="centerContinuous"/>
    </xf>
    <xf numFmtId="0" fontId="4" fillId="0" borderId="7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90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8" fontId="4" fillId="33" borderId="103" xfId="0" applyNumberFormat="1" applyFont="1" applyFill="1" applyBorder="1" applyAlignment="1">
      <alignment/>
    </xf>
    <xf numFmtId="179" fontId="4" fillId="33" borderId="30" xfId="0" applyNumberFormat="1" applyFont="1" applyFill="1" applyBorder="1" applyAlignment="1">
      <alignment/>
    </xf>
    <xf numFmtId="179" fontId="4" fillId="33" borderId="126" xfId="0" applyNumberFormat="1" applyFont="1" applyFill="1" applyBorder="1" applyAlignment="1">
      <alignment/>
    </xf>
    <xf numFmtId="179" fontId="4" fillId="33" borderId="103" xfId="0" applyNumberFormat="1" applyFont="1" applyFill="1" applyBorder="1" applyAlignment="1">
      <alignment/>
    </xf>
    <xf numFmtId="179" fontId="4" fillId="33" borderId="101" xfId="0" applyNumberFormat="1" applyFont="1" applyFill="1" applyBorder="1" applyAlignment="1">
      <alignment/>
    </xf>
    <xf numFmtId="178" fontId="4" fillId="33" borderId="105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0" fontId="9" fillId="0" borderId="15" xfId="0" applyFont="1" applyFill="1" applyBorder="1" applyAlignment="1">
      <alignment horizontal="centerContinuous"/>
    </xf>
    <xf numFmtId="178" fontId="5" fillId="0" borderId="168" xfId="0" applyNumberFormat="1" applyFont="1" applyBorder="1" applyAlignment="1">
      <alignment horizontal="center"/>
    </xf>
    <xf numFmtId="3" fontId="5" fillId="0" borderId="32" xfId="0" applyNumberFormat="1" applyFont="1" applyFill="1" applyBorder="1" applyAlignment="1">
      <alignment/>
    </xf>
    <xf numFmtId="3" fontId="5" fillId="0" borderId="83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76" xfId="0" applyFont="1" applyBorder="1" applyAlignment="1">
      <alignment/>
    </xf>
    <xf numFmtId="178" fontId="4" fillId="33" borderId="17" xfId="0" applyNumberFormat="1" applyFont="1" applyFill="1" applyBorder="1" applyAlignment="1">
      <alignment/>
    </xf>
    <xf numFmtId="0" fontId="10" fillId="0" borderId="84" xfId="0" applyFont="1" applyBorder="1" applyAlignment="1">
      <alignment/>
    </xf>
    <xf numFmtId="178" fontId="5" fillId="0" borderId="32" xfId="0" applyNumberFormat="1" applyFont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5" fillId="0" borderId="71" xfId="0" applyFont="1" applyFill="1" applyBorder="1" applyAlignment="1">
      <alignment horizontal="centerContinuous"/>
    </xf>
    <xf numFmtId="3" fontId="5" fillId="0" borderId="5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73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/>
    </xf>
    <xf numFmtId="0" fontId="4" fillId="0" borderId="49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118" xfId="0" applyFont="1" applyFill="1" applyBorder="1" applyAlignment="1">
      <alignment horizontal="centerContinuous"/>
    </xf>
    <xf numFmtId="0" fontId="5" fillId="0" borderId="85" xfId="0" applyFont="1" applyFill="1" applyBorder="1" applyAlignment="1">
      <alignment horizontal="centerContinuous"/>
    </xf>
    <xf numFmtId="0" fontId="5" fillId="0" borderId="169" xfId="0" applyFont="1" applyFill="1" applyBorder="1" applyAlignment="1">
      <alignment/>
    </xf>
    <xf numFmtId="0" fontId="5" fillId="0" borderId="170" xfId="0" applyFont="1" applyFill="1" applyBorder="1" applyAlignment="1">
      <alignment/>
    </xf>
    <xf numFmtId="178" fontId="5" fillId="0" borderId="129" xfId="0" applyNumberFormat="1" applyFont="1" applyFill="1" applyBorder="1" applyAlignment="1">
      <alignment/>
    </xf>
    <xf numFmtId="0" fontId="5" fillId="0" borderId="171" xfId="0" applyFont="1" applyFill="1" applyBorder="1" applyAlignment="1">
      <alignment/>
    </xf>
    <xf numFmtId="0" fontId="4" fillId="0" borderId="60" xfId="0" applyFont="1" applyFill="1" applyBorder="1" applyAlignment="1">
      <alignment horizontal="centerContinuous"/>
    </xf>
    <xf numFmtId="0" fontId="5" fillId="0" borderId="42" xfId="0" applyFont="1" applyFill="1" applyBorder="1" applyAlignment="1">
      <alignment horizontal="centerContinuous"/>
    </xf>
    <xf numFmtId="178" fontId="5" fillId="33" borderId="129" xfId="0" applyNumberFormat="1" applyFont="1" applyFill="1" applyBorder="1" applyAlignment="1">
      <alignment/>
    </xf>
    <xf numFmtId="3" fontId="4" fillId="0" borderId="98" xfId="48" applyNumberFormat="1" applyFont="1" applyBorder="1" applyAlignment="1">
      <alignment horizontal="right"/>
      <protection/>
    </xf>
    <xf numFmtId="3" fontId="4" fillId="0" borderId="44" xfId="48" applyNumberFormat="1" applyFont="1" applyBorder="1" applyAlignment="1">
      <alignment horizontal="right"/>
      <protection/>
    </xf>
    <xf numFmtId="3" fontId="4" fillId="0" borderId="102" xfId="48" applyNumberFormat="1" applyFont="1" applyBorder="1" applyAlignment="1">
      <alignment horizontal="right"/>
      <protection/>
    </xf>
    <xf numFmtId="3" fontId="4" fillId="0" borderId="172" xfId="0" applyNumberFormat="1" applyFont="1" applyFill="1" applyBorder="1" applyAlignment="1">
      <alignment/>
    </xf>
    <xf numFmtId="3" fontId="4" fillId="0" borderId="173" xfId="48" applyNumberFormat="1" applyFont="1" applyFill="1" applyBorder="1" applyAlignment="1">
      <alignment horizontal="right"/>
      <protection/>
    </xf>
    <xf numFmtId="3" fontId="4" fillId="0" borderId="106" xfId="48" applyNumberFormat="1" applyFont="1" applyBorder="1" applyAlignment="1">
      <alignment horizontal="right"/>
      <protection/>
    </xf>
    <xf numFmtId="3" fontId="4" fillId="0" borderId="110" xfId="48" applyNumberFormat="1" applyFont="1" applyBorder="1" applyAlignment="1">
      <alignment horizontal="right"/>
      <protection/>
    </xf>
    <xf numFmtId="3" fontId="4" fillId="0" borderId="111" xfId="48" applyNumberFormat="1" applyFont="1" applyBorder="1" applyAlignment="1">
      <alignment horizontal="right"/>
      <protection/>
    </xf>
    <xf numFmtId="3" fontId="4" fillId="33" borderId="111" xfId="0" applyNumberFormat="1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178" fontId="4" fillId="33" borderId="14" xfId="0" applyNumberFormat="1" applyFont="1" applyFill="1" applyBorder="1" applyAlignment="1">
      <alignment/>
    </xf>
    <xf numFmtId="3" fontId="4" fillId="0" borderId="174" xfId="0" applyNumberFormat="1" applyFont="1" applyFill="1" applyBorder="1" applyAlignment="1">
      <alignment/>
    </xf>
    <xf numFmtId="3" fontId="4" fillId="0" borderId="90" xfId="0" applyNumberFormat="1" applyFont="1" applyFill="1" applyBorder="1" applyAlignment="1">
      <alignment/>
    </xf>
    <xf numFmtId="3" fontId="4" fillId="33" borderId="172" xfId="0" applyNumberFormat="1" applyFont="1" applyFill="1" applyBorder="1" applyAlignment="1">
      <alignment/>
    </xf>
    <xf numFmtId="3" fontId="4" fillId="33" borderId="173" xfId="0" applyNumberFormat="1" applyFont="1" applyFill="1" applyBorder="1" applyAlignment="1">
      <alignment/>
    </xf>
    <xf numFmtId="3" fontId="4" fillId="33" borderId="175" xfId="0" applyNumberFormat="1" applyFont="1" applyFill="1" applyBorder="1" applyAlignment="1">
      <alignment/>
    </xf>
    <xf numFmtId="178" fontId="4" fillId="33" borderId="155" xfId="0" applyNumberFormat="1" applyFont="1" applyFill="1" applyBorder="1" applyAlignment="1">
      <alignment/>
    </xf>
    <xf numFmtId="178" fontId="4" fillId="0" borderId="74" xfId="0" applyNumberFormat="1" applyFont="1" applyBorder="1" applyAlignment="1">
      <alignment/>
    </xf>
    <xf numFmtId="3" fontId="4" fillId="0" borderId="128" xfId="0" applyNumberFormat="1" applyFont="1" applyFill="1" applyBorder="1" applyAlignment="1">
      <alignment/>
    </xf>
    <xf numFmtId="3" fontId="4" fillId="0" borderId="176" xfId="0" applyNumberFormat="1" applyFont="1" applyFill="1" applyBorder="1" applyAlignment="1">
      <alignment/>
    </xf>
    <xf numFmtId="3" fontId="4" fillId="0" borderId="175" xfId="0" applyNumberFormat="1" applyFont="1" applyFill="1" applyBorder="1" applyAlignment="1">
      <alignment/>
    </xf>
    <xf numFmtId="3" fontId="4" fillId="0" borderId="177" xfId="0" applyNumberFormat="1" applyFont="1" applyFill="1" applyBorder="1" applyAlignment="1">
      <alignment/>
    </xf>
    <xf numFmtId="3" fontId="4" fillId="0" borderId="173" xfId="48" applyNumberFormat="1" applyFont="1" applyFill="1" applyBorder="1" applyAlignment="1">
      <alignment horizontal="right"/>
      <protection/>
    </xf>
    <xf numFmtId="3" fontId="4" fillId="33" borderId="106" xfId="48" applyNumberFormat="1" applyFont="1" applyFill="1" applyBorder="1" applyAlignment="1">
      <alignment horizontal="right"/>
      <protection/>
    </xf>
    <xf numFmtId="3" fontId="4" fillId="33" borderId="126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4" fillId="33" borderId="17" xfId="0" applyNumberFormat="1" applyFont="1" applyFill="1" applyBorder="1" applyAlignment="1">
      <alignment/>
    </xf>
    <xf numFmtId="3" fontId="9" fillId="0" borderId="127" xfId="0" applyNumberFormat="1" applyFont="1" applyFill="1" applyBorder="1" applyAlignment="1">
      <alignment/>
    </xf>
    <xf numFmtId="3" fontId="8" fillId="0" borderId="178" xfId="0" applyNumberFormat="1" applyFont="1" applyBorder="1" applyAlignment="1">
      <alignment/>
    </xf>
    <xf numFmtId="3" fontId="8" fillId="0" borderId="179" xfId="0" applyNumberFormat="1" applyFont="1" applyBorder="1" applyAlignment="1">
      <alignment/>
    </xf>
    <xf numFmtId="3" fontId="8" fillId="0" borderId="180" xfId="0" applyNumberFormat="1" applyFont="1" applyBorder="1" applyAlignment="1">
      <alignment/>
    </xf>
    <xf numFmtId="3" fontId="8" fillId="0" borderId="178" xfId="0" applyNumberFormat="1" applyFont="1" applyFill="1" applyBorder="1" applyAlignment="1">
      <alignment/>
    </xf>
    <xf numFmtId="3" fontId="9" fillId="0" borderId="179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0" fontId="14" fillId="0" borderId="158" xfId="0" applyFont="1" applyBorder="1" applyAlignment="1">
      <alignment horizontal="center"/>
    </xf>
    <xf numFmtId="3" fontId="12" fillId="0" borderId="157" xfId="0" applyNumberFormat="1" applyFont="1" applyBorder="1" applyAlignment="1">
      <alignment/>
    </xf>
    <xf numFmtId="3" fontId="12" fillId="0" borderId="181" xfId="0" applyNumberFormat="1" applyFont="1" applyBorder="1" applyAlignment="1">
      <alignment/>
    </xf>
    <xf numFmtId="3" fontId="12" fillId="0" borderId="181" xfId="0" applyNumberFormat="1" applyFont="1" applyFill="1" applyBorder="1" applyAlignment="1">
      <alignment/>
    </xf>
    <xf numFmtId="3" fontId="10" fillId="0" borderId="167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3" fontId="10" fillId="0" borderId="73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0" fontId="35" fillId="0" borderId="158" xfId="0" applyFont="1" applyFill="1" applyBorder="1" applyAlignment="1">
      <alignment horizontal="centerContinuous"/>
    </xf>
    <xf numFmtId="3" fontId="10" fillId="0" borderId="157" xfId="0" applyNumberFormat="1" applyFont="1" applyBorder="1" applyAlignment="1">
      <alignment horizontal="center"/>
    </xf>
    <xf numFmtId="3" fontId="10" fillId="0" borderId="181" xfId="0" applyNumberFormat="1" applyFont="1" applyBorder="1" applyAlignment="1">
      <alignment horizontal="center"/>
    </xf>
    <xf numFmtId="3" fontId="10" fillId="0" borderId="167" xfId="0" applyNumberFormat="1" applyFont="1" applyBorder="1" applyAlignment="1">
      <alignment horizontal="center"/>
    </xf>
    <xf numFmtId="3" fontId="9" fillId="0" borderId="182" xfId="0" applyNumberFormat="1" applyFont="1" applyFill="1" applyBorder="1" applyAlignment="1">
      <alignment/>
    </xf>
    <xf numFmtId="3" fontId="9" fillId="0" borderId="142" xfId="0" applyNumberFormat="1" applyFont="1" applyBorder="1" applyAlignment="1">
      <alignment/>
    </xf>
    <xf numFmtId="3" fontId="9" fillId="0" borderId="142" xfId="0" applyNumberFormat="1" applyFont="1" applyFill="1" applyBorder="1" applyAlignment="1">
      <alignment/>
    </xf>
    <xf numFmtId="3" fontId="9" fillId="0" borderId="143" xfId="0" applyNumberFormat="1" applyFont="1" applyFill="1" applyBorder="1" applyAlignment="1">
      <alignment/>
    </xf>
    <xf numFmtId="0" fontId="35" fillId="0" borderId="183" xfId="0" applyFont="1" applyFill="1" applyBorder="1" applyAlignment="1">
      <alignment horizontal="center"/>
    </xf>
    <xf numFmtId="3" fontId="9" fillId="0" borderId="180" xfId="0" applyNumberFormat="1" applyFont="1" applyBorder="1" applyAlignment="1">
      <alignment/>
    </xf>
    <xf numFmtId="3" fontId="8" fillId="0" borderId="184" xfId="0" applyNumberFormat="1" applyFont="1" applyBorder="1" applyAlignment="1">
      <alignment/>
    </xf>
    <xf numFmtId="3" fontId="8" fillId="0" borderId="144" xfId="0" applyNumberFormat="1" applyFont="1" applyFill="1" applyBorder="1" applyAlignment="1">
      <alignment/>
    </xf>
    <xf numFmtId="3" fontId="9" fillId="0" borderId="134" xfId="0" applyNumberFormat="1" applyFont="1" applyFill="1" applyBorder="1" applyAlignment="1">
      <alignment/>
    </xf>
    <xf numFmtId="0" fontId="10" fillId="0" borderId="164" xfId="0" applyFont="1" applyBorder="1" applyAlignment="1">
      <alignment horizontal="center"/>
    </xf>
    <xf numFmtId="0" fontId="10" fillId="0" borderId="181" xfId="0" applyFont="1" applyBorder="1" applyAlignment="1">
      <alignment horizontal="center"/>
    </xf>
    <xf numFmtId="3" fontId="10" fillId="0" borderId="185" xfId="0" applyNumberFormat="1" applyFont="1" applyBorder="1" applyAlignment="1">
      <alignment horizontal="center"/>
    </xf>
    <xf numFmtId="3" fontId="13" fillId="33" borderId="38" xfId="0" applyNumberFormat="1" applyFont="1" applyFill="1" applyBorder="1" applyAlignment="1">
      <alignment/>
    </xf>
    <xf numFmtId="0" fontId="5" fillId="0" borderId="8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5" fillId="0" borderId="127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/>
    </xf>
    <xf numFmtId="0" fontId="5" fillId="0" borderId="186" xfId="0" applyFont="1" applyFill="1" applyBorder="1" applyAlignment="1">
      <alignment horizontal="center"/>
    </xf>
    <xf numFmtId="0" fontId="5" fillId="0" borderId="187" xfId="0" applyFont="1" applyFill="1" applyBorder="1" applyAlignment="1">
      <alignment horizontal="center"/>
    </xf>
    <xf numFmtId="0" fontId="5" fillId="0" borderId="18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.2" xfId="47"/>
    <cellStyle name="normální_zákl.ukazatele9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69</xdr:row>
      <xdr:rowOff>19050</xdr:rowOff>
    </xdr:from>
    <xdr:to>
      <xdr:col>0</xdr:col>
      <xdr:colOff>3981450</xdr:colOff>
      <xdr:row>76</xdr:row>
      <xdr:rowOff>0</xdr:rowOff>
    </xdr:to>
    <xdr:sp>
      <xdr:nvSpPr>
        <xdr:cNvPr id="1" name="Oval 1"/>
        <xdr:cNvSpPr>
          <a:spLocks/>
        </xdr:cNvSpPr>
      </xdr:nvSpPr>
      <xdr:spPr>
        <a:xfrm>
          <a:off x="2914650" y="10620375"/>
          <a:ext cx="1066800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zoomScaleSheetLayoutView="100" zoomScalePageLayoutView="0" workbookViewId="0" topLeftCell="A1">
      <selection activeCell="P70" sqref="P70"/>
    </sheetView>
  </sheetViews>
  <sheetFormatPr defaultColWidth="9.140625" defaultRowHeight="12"/>
  <cols>
    <col min="1" max="1" width="13.140625" style="13" customWidth="1"/>
    <col min="2" max="2" width="50.28125" style="13" customWidth="1"/>
    <col min="3" max="5" width="21.8515625" style="13" hidden="1" customWidth="1"/>
    <col min="6" max="8" width="20.8515625" style="13" hidden="1" customWidth="1"/>
    <col min="9" max="9" width="14.28125" style="48" hidden="1" customWidth="1"/>
    <col min="10" max="12" width="20.8515625" style="13" customWidth="1"/>
    <col min="13" max="13" width="19.140625" style="13" customWidth="1"/>
    <col min="14" max="14" width="9.28125" style="13" customWidth="1"/>
    <col min="15" max="15" width="18.421875" style="13" customWidth="1"/>
    <col min="16" max="16" width="23.7109375" style="13" customWidth="1"/>
    <col min="17" max="17" width="18.140625" style="13" customWidth="1"/>
    <col min="18" max="18" width="13.8515625" style="13" customWidth="1"/>
    <col min="19" max="27" width="9.28125" style="13" customWidth="1"/>
    <col min="28" max="28" width="46.28125" style="13" customWidth="1"/>
    <col min="29" max="29" width="21.8515625" style="13" customWidth="1"/>
    <col min="30" max="32" width="18.8515625" style="13" customWidth="1"/>
    <col min="33" max="16384" width="9.28125" style="13" customWidth="1"/>
  </cols>
  <sheetData>
    <row r="1" spans="1:18" ht="12.75" thickTop="1">
      <c r="A1" s="1"/>
      <c r="B1" s="511"/>
      <c r="C1" s="3" t="s">
        <v>136</v>
      </c>
      <c r="D1" s="3"/>
      <c r="E1" s="4"/>
      <c r="F1" s="2" t="s">
        <v>136</v>
      </c>
      <c r="G1" s="3"/>
      <c r="H1" s="4"/>
      <c r="I1" s="45" t="s">
        <v>12</v>
      </c>
      <c r="J1" s="2" t="s">
        <v>136</v>
      </c>
      <c r="K1" s="3"/>
      <c r="L1" s="4"/>
      <c r="M1" s="45" t="s">
        <v>12</v>
      </c>
      <c r="O1" s="2" t="s">
        <v>136</v>
      </c>
      <c r="P1" s="3"/>
      <c r="Q1" s="4"/>
      <c r="R1" s="45" t="s">
        <v>12</v>
      </c>
    </row>
    <row r="2" spans="1:18" ht="12.75" thickBot="1">
      <c r="A2" s="5"/>
      <c r="B2" s="52" t="s">
        <v>26</v>
      </c>
      <c r="C2" s="797" t="s">
        <v>137</v>
      </c>
      <c r="D2" s="278"/>
      <c r="E2" s="141"/>
      <c r="F2" s="922" t="s">
        <v>137</v>
      </c>
      <c r="G2" s="264"/>
      <c r="H2" s="134"/>
      <c r="I2" s="46"/>
      <c r="J2" s="277" t="s">
        <v>137</v>
      </c>
      <c r="K2" s="278"/>
      <c r="L2" s="141"/>
      <c r="M2" s="46"/>
      <c r="O2" s="277" t="s">
        <v>137</v>
      </c>
      <c r="P2" s="278"/>
      <c r="Q2" s="141"/>
      <c r="R2" s="46"/>
    </row>
    <row r="3" spans="1:18" ht="13.5" thickBot="1" thickTop="1">
      <c r="A3" s="52" t="s">
        <v>7</v>
      </c>
      <c r="B3" s="52" t="s">
        <v>8</v>
      </c>
      <c r="C3" s="1013" t="s">
        <v>119</v>
      </c>
      <c r="D3" s="1013"/>
      <c r="E3" s="1013"/>
      <c r="F3" s="1020" t="s">
        <v>124</v>
      </c>
      <c r="G3" s="1018"/>
      <c r="H3" s="1021"/>
      <c r="I3" s="777"/>
      <c r="J3" s="1012" t="s">
        <v>143</v>
      </c>
      <c r="K3" s="1013"/>
      <c r="L3" s="1013"/>
      <c r="M3" s="46"/>
      <c r="O3" s="1012" t="s">
        <v>168</v>
      </c>
      <c r="P3" s="1013"/>
      <c r="Q3" s="1013"/>
      <c r="R3" s="46"/>
    </row>
    <row r="4" spans="1:18" ht="12">
      <c r="A4" s="9"/>
      <c r="B4" s="9"/>
      <c r="C4" s="515" t="s">
        <v>55</v>
      </c>
      <c r="D4" s="42" t="s">
        <v>57</v>
      </c>
      <c r="E4" s="273" t="s">
        <v>59</v>
      </c>
      <c r="F4" s="40" t="s">
        <v>55</v>
      </c>
      <c r="G4" s="41" t="s">
        <v>57</v>
      </c>
      <c r="H4" s="42" t="s">
        <v>59</v>
      </c>
      <c r="I4" s="46"/>
      <c r="J4" s="40" t="s">
        <v>55</v>
      </c>
      <c r="K4" s="41" t="s">
        <v>57</v>
      </c>
      <c r="L4" s="42" t="s">
        <v>59</v>
      </c>
      <c r="M4" s="46"/>
      <c r="O4" s="40" t="s">
        <v>55</v>
      </c>
      <c r="P4" s="41" t="s">
        <v>57</v>
      </c>
      <c r="Q4" s="42" t="s">
        <v>59</v>
      </c>
      <c r="R4" s="46"/>
    </row>
    <row r="5" spans="1:18" ht="12.75" thickBot="1">
      <c r="A5" s="39"/>
      <c r="B5" s="39"/>
      <c r="C5" s="407" t="s">
        <v>56</v>
      </c>
      <c r="D5" s="15" t="s">
        <v>58</v>
      </c>
      <c r="E5" s="95" t="s">
        <v>60</v>
      </c>
      <c r="F5" s="11" t="s">
        <v>56</v>
      </c>
      <c r="G5" s="29" t="s">
        <v>58</v>
      </c>
      <c r="H5" s="15" t="s">
        <v>60</v>
      </c>
      <c r="I5" s="771" t="s">
        <v>122</v>
      </c>
      <c r="J5" s="11" t="s">
        <v>56</v>
      </c>
      <c r="K5" s="29" t="s">
        <v>58</v>
      </c>
      <c r="L5" s="15" t="s">
        <v>60</v>
      </c>
      <c r="M5" s="771" t="s">
        <v>142</v>
      </c>
      <c r="O5" s="11" t="s">
        <v>56</v>
      </c>
      <c r="P5" s="29" t="s">
        <v>58</v>
      </c>
      <c r="Q5" s="15" t="s">
        <v>60</v>
      </c>
      <c r="R5" s="771" t="s">
        <v>166</v>
      </c>
    </row>
    <row r="6" spans="1:18" ht="13.5" thickBot="1" thickTop="1">
      <c r="A6" s="33"/>
      <c r="B6" s="209" t="s">
        <v>85</v>
      </c>
      <c r="C6" s="808"/>
      <c r="D6" s="809"/>
      <c r="E6" s="810"/>
      <c r="F6" s="811"/>
      <c r="G6" s="772"/>
      <c r="H6" s="812" t="s">
        <v>187</v>
      </c>
      <c r="I6" s="923" t="s">
        <v>188</v>
      </c>
      <c r="J6" s="780"/>
      <c r="K6" s="772"/>
      <c r="L6" s="812" t="s">
        <v>187</v>
      </c>
      <c r="M6" s="923" t="s">
        <v>188</v>
      </c>
      <c r="O6" s="811"/>
      <c r="P6" s="772"/>
      <c r="Q6" s="812" t="s">
        <v>187</v>
      </c>
      <c r="R6" s="923" t="s">
        <v>188</v>
      </c>
    </row>
    <row r="7" spans="1:18" ht="12.75" thickTop="1">
      <c r="A7" s="19">
        <v>111</v>
      </c>
      <c r="B7" s="486" t="s">
        <v>23</v>
      </c>
      <c r="C7" s="18">
        <v>4699091</v>
      </c>
      <c r="D7" s="20">
        <v>4699091</v>
      </c>
      <c r="E7" s="807">
        <f>D7-C7</f>
        <v>0</v>
      </c>
      <c r="F7" s="18">
        <v>4649121</v>
      </c>
      <c r="G7" s="20">
        <v>4303204</v>
      </c>
      <c r="H7" s="18">
        <f>G7-F7</f>
        <v>-345917</v>
      </c>
      <c r="I7" s="802">
        <f>ROUND(G7/D7*100,1)</f>
        <v>91.6</v>
      </c>
      <c r="J7" s="950">
        <v>4670652.537599999</v>
      </c>
      <c r="K7" s="20">
        <v>4670653</v>
      </c>
      <c r="L7" s="18">
        <f>K7-J7</f>
        <v>0.46240000054240227</v>
      </c>
      <c r="M7" s="802">
        <f>ROUND(K7/G7*100,1)</f>
        <v>108.5</v>
      </c>
      <c r="O7" s="955">
        <v>4763112.0096</v>
      </c>
      <c r="P7" s="607">
        <v>3863315</v>
      </c>
      <c r="Q7" s="607">
        <f>P7-O7</f>
        <v>-899797.0096000005</v>
      </c>
      <c r="R7" s="802">
        <f>ROUND(P7/K7*100,1)</f>
        <v>82.7</v>
      </c>
    </row>
    <row r="8" spans="1:18" ht="12">
      <c r="A8" s="19">
        <v>201</v>
      </c>
      <c r="B8" s="487" t="s">
        <v>24</v>
      </c>
      <c r="C8" s="21">
        <v>380808</v>
      </c>
      <c r="D8" s="547">
        <v>380808</v>
      </c>
      <c r="E8" s="548">
        <f aca="true" t="shared" si="0" ref="E8:E17">D8-C8</f>
        <v>0</v>
      </c>
      <c r="F8" s="21">
        <v>390069</v>
      </c>
      <c r="G8" s="22">
        <v>363570</v>
      </c>
      <c r="H8" s="18">
        <f aca="true" t="shared" si="1" ref="H8:H17">G8-F8</f>
        <v>-26499</v>
      </c>
      <c r="I8" s="802">
        <f aca="true" t="shared" si="2" ref="I8:I17">ROUND(G8/D8*100,1)</f>
        <v>95.5</v>
      </c>
      <c r="J8" s="951">
        <v>414247.66400000005</v>
      </c>
      <c r="K8" s="22">
        <v>357964</v>
      </c>
      <c r="L8" s="18">
        <f aca="true" t="shared" si="3" ref="L8:L17">K8-J8</f>
        <v>-56283.66400000005</v>
      </c>
      <c r="M8" s="804">
        <f aca="true" t="shared" si="4" ref="M8:M17">ROUND(K8/G8*100,1)</f>
        <v>98.5</v>
      </c>
      <c r="O8" s="956">
        <v>423765.1744</v>
      </c>
      <c r="P8" s="24">
        <v>160000</v>
      </c>
      <c r="Q8" s="607">
        <f aca="true" t="shared" si="5" ref="Q8:Q17">P8-O8</f>
        <v>-263765.1744</v>
      </c>
      <c r="R8" s="802">
        <f aca="true" t="shared" si="6" ref="R8:R17">ROUND(P8/K8*100,1)</f>
        <v>44.7</v>
      </c>
    </row>
    <row r="9" spans="1:18" ht="12">
      <c r="A9" s="525">
        <v>205</v>
      </c>
      <c r="B9" s="927" t="s">
        <v>191</v>
      </c>
      <c r="C9" s="21">
        <v>458320</v>
      </c>
      <c r="D9" s="22">
        <v>458320</v>
      </c>
      <c r="E9" s="548">
        <f t="shared" si="0"/>
        <v>0</v>
      </c>
      <c r="F9" s="21">
        <v>308506</v>
      </c>
      <c r="G9" s="22">
        <v>287490</v>
      </c>
      <c r="H9" s="18">
        <f t="shared" si="1"/>
        <v>-21016</v>
      </c>
      <c r="I9" s="802">
        <f t="shared" si="2"/>
        <v>62.7</v>
      </c>
      <c r="J9" s="951">
        <v>484466.73760000005</v>
      </c>
      <c r="K9" s="22">
        <v>418642</v>
      </c>
      <c r="L9" s="18">
        <f t="shared" si="3"/>
        <v>-65824.73760000005</v>
      </c>
      <c r="M9" s="804">
        <f t="shared" si="4"/>
        <v>145.6</v>
      </c>
      <c r="O9" s="956">
        <v>500565.2827</v>
      </c>
      <c r="P9" s="24">
        <v>500565</v>
      </c>
      <c r="Q9" s="607">
        <f t="shared" si="5"/>
        <v>-0.2826999999815598</v>
      </c>
      <c r="R9" s="802">
        <f t="shared" si="6"/>
        <v>119.6</v>
      </c>
    </row>
    <row r="10" spans="1:18" ht="12">
      <c r="A10" s="23">
        <v>207</v>
      </c>
      <c r="B10" s="488" t="s">
        <v>80</v>
      </c>
      <c r="C10" s="21">
        <v>435363</v>
      </c>
      <c r="D10" s="20">
        <v>362000</v>
      </c>
      <c r="E10" s="548">
        <f t="shared" si="0"/>
        <v>-73363</v>
      </c>
      <c r="F10" s="21">
        <v>444253</v>
      </c>
      <c r="G10" s="22">
        <v>413991</v>
      </c>
      <c r="H10" s="18">
        <f t="shared" si="1"/>
        <v>-30262</v>
      </c>
      <c r="I10" s="802">
        <f t="shared" si="2"/>
        <v>114.4</v>
      </c>
      <c r="J10" s="951">
        <v>461905.0256</v>
      </c>
      <c r="K10" s="22">
        <v>300000</v>
      </c>
      <c r="L10" s="18">
        <f t="shared" si="3"/>
        <v>-161905.0256</v>
      </c>
      <c r="M10" s="804">
        <f t="shared" si="4"/>
        <v>72.5</v>
      </c>
      <c r="O10" s="956">
        <v>476635.7712</v>
      </c>
      <c r="P10" s="24">
        <v>330000</v>
      </c>
      <c r="Q10" s="607">
        <f t="shared" si="5"/>
        <v>-146635.77120000002</v>
      </c>
      <c r="R10" s="802">
        <f t="shared" si="6"/>
        <v>110</v>
      </c>
    </row>
    <row r="11" spans="1:18" ht="12">
      <c r="A11" s="23">
        <v>209</v>
      </c>
      <c r="B11" s="488" t="s">
        <v>125</v>
      </c>
      <c r="C11" s="21">
        <v>95555</v>
      </c>
      <c r="D11" s="22">
        <v>95555</v>
      </c>
      <c r="E11" s="548">
        <f t="shared" si="0"/>
        <v>0</v>
      </c>
      <c r="F11" s="21">
        <v>96495</v>
      </c>
      <c r="G11" s="22">
        <v>89992</v>
      </c>
      <c r="H11" s="18">
        <f t="shared" si="1"/>
        <v>-6503</v>
      </c>
      <c r="I11" s="802">
        <f t="shared" si="2"/>
        <v>94.2</v>
      </c>
      <c r="J11" s="951">
        <v>99331.6513</v>
      </c>
      <c r="K11" s="22">
        <v>85945</v>
      </c>
      <c r="L11" s="18">
        <f t="shared" si="3"/>
        <v>-13386.651299999998</v>
      </c>
      <c r="M11" s="804">
        <f t="shared" si="4"/>
        <v>95.5</v>
      </c>
      <c r="O11" s="956">
        <v>102366.72810000001</v>
      </c>
      <c r="P11" s="24">
        <v>102367</v>
      </c>
      <c r="Q11" s="607">
        <f t="shared" si="5"/>
        <v>0.2718999999924563</v>
      </c>
      <c r="R11" s="802">
        <f t="shared" si="6"/>
        <v>119.1</v>
      </c>
    </row>
    <row r="12" spans="1:18" ht="12">
      <c r="A12" s="23">
        <v>211</v>
      </c>
      <c r="B12" s="488" t="s">
        <v>21</v>
      </c>
      <c r="C12" s="21">
        <v>709121</v>
      </c>
      <c r="D12" s="22">
        <v>679000</v>
      </c>
      <c r="E12" s="548">
        <f t="shared" si="0"/>
        <v>-30121</v>
      </c>
      <c r="F12" s="21">
        <v>731283</v>
      </c>
      <c r="G12" s="22">
        <v>681196</v>
      </c>
      <c r="H12" s="18">
        <f t="shared" si="1"/>
        <v>-50087</v>
      </c>
      <c r="I12" s="802">
        <f t="shared" si="2"/>
        <v>100.3</v>
      </c>
      <c r="J12" s="951">
        <v>767573.757</v>
      </c>
      <c r="K12" s="22">
        <v>630000</v>
      </c>
      <c r="L12" s="18">
        <f t="shared" si="3"/>
        <v>-137573.75699999998</v>
      </c>
      <c r="M12" s="804">
        <f t="shared" si="4"/>
        <v>92.5</v>
      </c>
      <c r="O12" s="956">
        <v>793516.6795</v>
      </c>
      <c r="P12" s="24">
        <v>608300</v>
      </c>
      <c r="Q12" s="607">
        <f t="shared" si="5"/>
        <v>-185216.67949999997</v>
      </c>
      <c r="R12" s="802">
        <f t="shared" si="6"/>
        <v>96.6</v>
      </c>
    </row>
    <row r="13" spans="1:18" ht="12">
      <c r="A13" s="23">
        <v>213</v>
      </c>
      <c r="B13" s="489" t="s">
        <v>49</v>
      </c>
      <c r="C13" s="21">
        <v>232986</v>
      </c>
      <c r="D13" s="22">
        <v>232986</v>
      </c>
      <c r="E13" s="548">
        <f t="shared" si="0"/>
        <v>0</v>
      </c>
      <c r="F13" s="21">
        <v>251709</v>
      </c>
      <c r="G13" s="22">
        <v>234655</v>
      </c>
      <c r="H13" s="18">
        <f t="shared" si="1"/>
        <v>-17054</v>
      </c>
      <c r="I13" s="802">
        <f t="shared" si="2"/>
        <v>100.7</v>
      </c>
      <c r="J13" s="951">
        <v>262302.7275</v>
      </c>
      <c r="K13" s="22">
        <v>226760</v>
      </c>
      <c r="L13" s="18">
        <f t="shared" si="3"/>
        <v>-35542.72749999998</v>
      </c>
      <c r="M13" s="804">
        <f t="shared" si="4"/>
        <v>96.6</v>
      </c>
      <c r="O13" s="956">
        <v>274783.19310000003</v>
      </c>
      <c r="P13" s="24">
        <v>274783</v>
      </c>
      <c r="Q13" s="607">
        <f t="shared" si="5"/>
        <v>-0.19310000003315508</v>
      </c>
      <c r="R13" s="802">
        <f t="shared" si="6"/>
        <v>121.2</v>
      </c>
    </row>
    <row r="14" spans="1:18" ht="12">
      <c r="A14" s="23">
        <v>217</v>
      </c>
      <c r="B14" s="488" t="s">
        <v>104</v>
      </c>
      <c r="C14" s="21">
        <v>233832</v>
      </c>
      <c r="D14" s="22">
        <v>233831</v>
      </c>
      <c r="E14" s="548">
        <f t="shared" si="0"/>
        <v>-1</v>
      </c>
      <c r="F14" s="21">
        <v>249335</v>
      </c>
      <c r="G14" s="22">
        <v>232442</v>
      </c>
      <c r="H14" s="18">
        <f t="shared" si="1"/>
        <v>-16893</v>
      </c>
      <c r="I14" s="802">
        <f t="shared" si="2"/>
        <v>99.4</v>
      </c>
      <c r="J14" s="952">
        <v>259699.21110000001</v>
      </c>
      <c r="K14" s="547">
        <v>224510</v>
      </c>
      <c r="L14" s="25">
        <f t="shared" si="3"/>
        <v>-35189.211100000015</v>
      </c>
      <c r="M14" s="806">
        <f t="shared" si="4"/>
        <v>96.6</v>
      </c>
      <c r="O14" s="957">
        <v>271939.347</v>
      </c>
      <c r="P14" s="608">
        <v>271939</v>
      </c>
      <c r="Q14" s="411">
        <f t="shared" si="5"/>
        <v>-0.34700000000884756</v>
      </c>
      <c r="R14" s="802">
        <f t="shared" si="6"/>
        <v>121.1</v>
      </c>
    </row>
    <row r="15" spans="1:18" ht="12.75" thickBot="1">
      <c r="A15" s="446">
        <v>228</v>
      </c>
      <c r="B15" s="764" t="s">
        <v>189</v>
      </c>
      <c r="C15" s="25">
        <v>0</v>
      </c>
      <c r="D15" s="74">
        <v>0</v>
      </c>
      <c r="E15" s="798">
        <f t="shared" si="0"/>
        <v>0</v>
      </c>
      <c r="F15" s="25">
        <v>8282</v>
      </c>
      <c r="G15" s="74">
        <v>7724</v>
      </c>
      <c r="H15" s="25">
        <f t="shared" si="1"/>
        <v>-558</v>
      </c>
      <c r="I15" s="803"/>
      <c r="J15" s="953">
        <v>20614</v>
      </c>
      <c r="K15" s="954">
        <v>17835</v>
      </c>
      <c r="L15" s="759">
        <f t="shared" si="3"/>
        <v>-2779</v>
      </c>
      <c r="M15" s="806">
        <f t="shared" si="4"/>
        <v>230.9</v>
      </c>
      <c r="O15" s="958">
        <v>3985</v>
      </c>
      <c r="P15" s="878">
        <v>3985</v>
      </c>
      <c r="Q15" s="879"/>
      <c r="R15" s="960"/>
    </row>
    <row r="16" spans="1:18" ht="13.5" thickBot="1" thickTop="1">
      <c r="A16" s="508" t="s">
        <v>22</v>
      </c>
      <c r="B16" s="508"/>
      <c r="C16" s="799">
        <f>SUM(C8:C15)</f>
        <v>2545985</v>
      </c>
      <c r="D16" s="799">
        <f>SUM(D8:D15)</f>
        <v>2442500</v>
      </c>
      <c r="E16" s="799">
        <f t="shared" si="0"/>
        <v>-103485</v>
      </c>
      <c r="F16" s="766">
        <f>SUM(F8:F15)</f>
        <v>2479932</v>
      </c>
      <c r="G16" s="766">
        <f>SUM(G8:G15)</f>
        <v>2311060</v>
      </c>
      <c r="H16" s="34">
        <f t="shared" si="1"/>
        <v>-168872</v>
      </c>
      <c r="I16" s="767">
        <f t="shared" si="2"/>
        <v>94.6</v>
      </c>
      <c r="J16" s="266">
        <f>SUM(J8:J15)</f>
        <v>2770140.7741</v>
      </c>
      <c r="K16" s="766">
        <f>SUM(K8:K15)</f>
        <v>2261656</v>
      </c>
      <c r="L16" s="34">
        <f t="shared" si="3"/>
        <v>-508484.77410000004</v>
      </c>
      <c r="M16" s="767">
        <f t="shared" si="4"/>
        <v>97.9</v>
      </c>
      <c r="O16" s="766">
        <f>SUM(O8:O15)</f>
        <v>2847557.176</v>
      </c>
      <c r="P16" s="766">
        <f>SUM(P8:P15)</f>
        <v>2251939</v>
      </c>
      <c r="Q16" s="34">
        <f t="shared" si="5"/>
        <v>-595618.176</v>
      </c>
      <c r="R16" s="814">
        <f t="shared" si="6"/>
        <v>99.6</v>
      </c>
    </row>
    <row r="17" spans="1:18" ht="13.5" thickBot="1" thickTop="1">
      <c r="A17" s="512" t="s">
        <v>32</v>
      </c>
      <c r="B17" s="512"/>
      <c r="C17" s="799">
        <f>SUM(C7,C16)</f>
        <v>7245076</v>
      </c>
      <c r="D17" s="799">
        <f>SUM(D16,D7)</f>
        <v>7141591</v>
      </c>
      <c r="E17" s="799">
        <f t="shared" si="0"/>
        <v>-103485</v>
      </c>
      <c r="F17" s="766">
        <f>SUM(F16,F7)</f>
        <v>7129053</v>
      </c>
      <c r="G17" s="766">
        <f>SUM(G7,G16)</f>
        <v>6614264</v>
      </c>
      <c r="H17" s="34">
        <f t="shared" si="1"/>
        <v>-514789</v>
      </c>
      <c r="I17" s="767">
        <f t="shared" si="2"/>
        <v>92.6</v>
      </c>
      <c r="J17" s="266">
        <f>SUM(J7,J16)</f>
        <v>7440793.3116999995</v>
      </c>
      <c r="K17" s="766">
        <f>SUM(K7,K16)</f>
        <v>6932309</v>
      </c>
      <c r="L17" s="34">
        <f t="shared" si="3"/>
        <v>-508484.3116999995</v>
      </c>
      <c r="M17" s="767">
        <f t="shared" si="4"/>
        <v>104.8</v>
      </c>
      <c r="O17" s="766">
        <f>SUM(O7,O16)</f>
        <v>7610669.1856</v>
      </c>
      <c r="P17" s="766">
        <f>SUM(P7,P16)</f>
        <v>6115254</v>
      </c>
      <c r="Q17" s="34">
        <f t="shared" si="5"/>
        <v>-1495415.1856000004</v>
      </c>
      <c r="R17" s="814">
        <f t="shared" si="6"/>
        <v>88.2</v>
      </c>
    </row>
    <row r="18" spans="1:18" ht="13.5" thickBot="1" thickTop="1">
      <c r="A18" s="768"/>
      <c r="B18" s="769"/>
      <c r="C18" s="260"/>
      <c r="D18" s="260"/>
      <c r="E18" s="260"/>
      <c r="F18" s="260"/>
      <c r="G18" s="260"/>
      <c r="H18" s="260"/>
      <c r="I18" s="770"/>
      <c r="J18" s="260"/>
      <c r="K18" s="260"/>
      <c r="L18" s="260"/>
      <c r="M18" s="261"/>
      <c r="O18" s="959"/>
      <c r="P18" s="260"/>
      <c r="Q18" s="260"/>
      <c r="R18" s="261"/>
    </row>
    <row r="19" spans="1:18" ht="13.5" thickBot="1" thickTop="1">
      <c r="A19" s="462"/>
      <c r="B19" s="800" t="s">
        <v>86</v>
      </c>
      <c r="C19" s="1022" t="s">
        <v>87</v>
      </c>
      <c r="D19" s="1023"/>
      <c r="E19" s="1024"/>
      <c r="F19" s="1025" t="s">
        <v>88</v>
      </c>
      <c r="G19" s="1025"/>
      <c r="H19" s="1025"/>
      <c r="I19" s="1026"/>
      <c r="J19" s="1014" t="s">
        <v>88</v>
      </c>
      <c r="K19" s="1015"/>
      <c r="L19" s="1015"/>
      <c r="M19" s="1016"/>
      <c r="O19" s="1014" t="s">
        <v>88</v>
      </c>
      <c r="P19" s="1015"/>
      <c r="Q19" s="1015"/>
      <c r="R19" s="1016"/>
    </row>
    <row r="20" spans="1:18" ht="13.5" thickBot="1" thickTop="1">
      <c r="A20" s="151">
        <v>111</v>
      </c>
      <c r="B20" s="486" t="s">
        <v>23</v>
      </c>
      <c r="C20" s="793">
        <f aca="true" t="shared" si="7" ref="C20:C27">ROUND(C7/I80,0)</f>
        <v>983</v>
      </c>
      <c r="D20" s="16">
        <f aca="true" t="shared" si="8" ref="D20:D27">ROUND(D7/I80,0)</f>
        <v>983</v>
      </c>
      <c r="E20" s="794">
        <f>D20-C20</f>
        <v>0</v>
      </c>
      <c r="F20" s="598">
        <f aca="true" t="shared" si="9" ref="F20:F30">ROUND(F7/AE43,0)</f>
        <v>1006</v>
      </c>
      <c r="G20" s="598">
        <f aca="true" t="shared" si="10" ref="G20:G30">ROUND(G7/AE43,0)</f>
        <v>931</v>
      </c>
      <c r="H20" s="66">
        <f>G20-F20</f>
        <v>-75</v>
      </c>
      <c r="I20" s="880">
        <f>ROUND(G20/D20*100,1)</f>
        <v>94.7</v>
      </c>
      <c r="J20" s="961">
        <f aca="true" t="shared" si="11" ref="J20:J30">ROUND(J7/AF43,0)</f>
        <v>1032</v>
      </c>
      <c r="K20" s="968">
        <f aca="true" t="shared" si="12" ref="K20:K30">ROUND(K7/AF43,0)</f>
        <v>1032</v>
      </c>
      <c r="L20" s="857">
        <f aca="true" t="shared" si="13" ref="L20:L30">K20-J20</f>
        <v>0</v>
      </c>
      <c r="M20" s="967">
        <f>ROUND(K20/G20*100,1)</f>
        <v>110.8</v>
      </c>
      <c r="O20" s="961">
        <f>O7/'tab.č.1'!$I7</f>
        <v>1100.7885393113013</v>
      </c>
      <c r="P20" s="962">
        <f>P7/'tab.č.1'!$I7</f>
        <v>892.8391495262307</v>
      </c>
      <c r="Q20" s="857">
        <f aca="true" t="shared" si="14" ref="Q20:Q30">P20-O20</f>
        <v>-207.9493897850706</v>
      </c>
      <c r="R20" s="967">
        <f>ROUND(P20/K20*100,1)</f>
        <v>86.5</v>
      </c>
    </row>
    <row r="21" spans="1:18" ht="12.75" thickBot="1">
      <c r="A21" s="30">
        <v>201</v>
      </c>
      <c r="B21" s="487" t="s">
        <v>24</v>
      </c>
      <c r="C21" s="86">
        <f t="shared" si="7"/>
        <v>1026</v>
      </c>
      <c r="D21" s="22">
        <f t="shared" si="8"/>
        <v>1026</v>
      </c>
      <c r="E21" s="801">
        <f aca="true" t="shared" si="15" ref="E21:E27">D21-C21</f>
        <v>0</v>
      </c>
      <c r="F21" s="598">
        <f t="shared" si="9"/>
        <v>1016</v>
      </c>
      <c r="G21" s="598">
        <f t="shared" si="10"/>
        <v>947</v>
      </c>
      <c r="H21" s="24">
        <f aca="true" t="shared" si="16" ref="H21:H30">G21-F21</f>
        <v>-69</v>
      </c>
      <c r="I21" s="804">
        <f aca="true" t="shared" si="17" ref="I21:I30">ROUND(G21/D21*100,1)</f>
        <v>92.3</v>
      </c>
      <c r="J21" s="86">
        <f t="shared" si="11"/>
        <v>1068</v>
      </c>
      <c r="K21" s="72">
        <f t="shared" si="12"/>
        <v>923</v>
      </c>
      <c r="L21" s="24">
        <f t="shared" si="13"/>
        <v>-145</v>
      </c>
      <c r="M21" s="804">
        <f aca="true" t="shared" si="18" ref="M21:M30">ROUND(K21/G21*100,1)</f>
        <v>97.5</v>
      </c>
      <c r="O21" s="86">
        <f>O8/'tab.č.1'!$I8</f>
        <v>1095.000450645995</v>
      </c>
      <c r="P21" s="22">
        <f>P8/'tab.č.1'!$I8</f>
        <v>413.43669250645996</v>
      </c>
      <c r="Q21" s="24">
        <f t="shared" si="14"/>
        <v>-681.563758139535</v>
      </c>
      <c r="R21" s="804">
        <f aca="true" t="shared" si="19" ref="R21:R27">ROUND(P21/K21*100,1)</f>
        <v>44.8</v>
      </c>
    </row>
    <row r="22" spans="1:18" ht="12.75" thickBot="1">
      <c r="A22" s="926">
        <v>205</v>
      </c>
      <c r="B22" s="927" t="s">
        <v>131</v>
      </c>
      <c r="C22" s="86">
        <f t="shared" si="7"/>
        <v>996</v>
      </c>
      <c r="D22" s="22">
        <f t="shared" si="8"/>
        <v>996</v>
      </c>
      <c r="E22" s="801">
        <f t="shared" si="15"/>
        <v>0</v>
      </c>
      <c r="F22" s="598">
        <f t="shared" si="9"/>
        <v>613</v>
      </c>
      <c r="G22" s="598">
        <f t="shared" si="10"/>
        <v>572</v>
      </c>
      <c r="H22" s="24">
        <f t="shared" si="16"/>
        <v>-41</v>
      </c>
      <c r="I22" s="804">
        <f t="shared" si="17"/>
        <v>57.4</v>
      </c>
      <c r="J22" s="86">
        <f t="shared" si="11"/>
        <v>1007</v>
      </c>
      <c r="K22" s="72">
        <f t="shared" si="12"/>
        <v>870</v>
      </c>
      <c r="L22" s="24">
        <f t="shared" si="13"/>
        <v>-137</v>
      </c>
      <c r="M22" s="804">
        <f t="shared" si="18"/>
        <v>152.1</v>
      </c>
      <c r="O22" s="86">
        <f>O9/'tab.č.1'!$I9</f>
        <v>1083.474637878788</v>
      </c>
      <c r="P22" s="22">
        <f>P9/'tab.č.1'!$I9</f>
        <v>1083.474025974026</v>
      </c>
      <c r="Q22" s="24">
        <f t="shared" si="14"/>
        <v>-0.0006119047618540208</v>
      </c>
      <c r="R22" s="804">
        <f t="shared" si="19"/>
        <v>124.5</v>
      </c>
    </row>
    <row r="23" spans="1:18" ht="12.75" thickBot="1">
      <c r="A23" s="30">
        <v>207</v>
      </c>
      <c r="B23" s="488" t="s">
        <v>80</v>
      </c>
      <c r="C23" s="86">
        <f t="shared" si="7"/>
        <v>1296</v>
      </c>
      <c r="D23" s="22">
        <f t="shared" si="8"/>
        <v>1077</v>
      </c>
      <c r="E23" s="801">
        <f t="shared" si="15"/>
        <v>-219</v>
      </c>
      <c r="F23" s="598">
        <f t="shared" si="9"/>
        <v>1259</v>
      </c>
      <c r="G23" s="598">
        <f t="shared" si="10"/>
        <v>1173</v>
      </c>
      <c r="H23" s="24">
        <f t="shared" si="16"/>
        <v>-86</v>
      </c>
      <c r="I23" s="804">
        <f t="shared" si="17"/>
        <v>108.9</v>
      </c>
      <c r="J23" s="86">
        <f t="shared" si="11"/>
        <v>1272</v>
      </c>
      <c r="K23" s="72">
        <f t="shared" si="12"/>
        <v>826</v>
      </c>
      <c r="L23" s="24">
        <f t="shared" si="13"/>
        <v>-446</v>
      </c>
      <c r="M23" s="804">
        <f t="shared" si="18"/>
        <v>70.4</v>
      </c>
      <c r="O23" s="86">
        <f>O10/'tab.č.1'!$I10</f>
        <v>1295.2059000000002</v>
      </c>
      <c r="P23" s="22">
        <f>P10/'tab.č.1'!$I10</f>
        <v>896.7391304347826</v>
      </c>
      <c r="Q23" s="24">
        <f t="shared" si="14"/>
        <v>-398.46676956521753</v>
      </c>
      <c r="R23" s="804">
        <f t="shared" si="19"/>
        <v>108.6</v>
      </c>
    </row>
    <row r="24" spans="1:18" ht="12.75" thickBot="1">
      <c r="A24" s="30">
        <v>209</v>
      </c>
      <c r="B24" s="488" t="s">
        <v>125</v>
      </c>
      <c r="C24" s="86">
        <f t="shared" si="7"/>
        <v>1074</v>
      </c>
      <c r="D24" s="22">
        <f t="shared" si="8"/>
        <v>1074</v>
      </c>
      <c r="E24" s="801">
        <f t="shared" si="15"/>
        <v>0</v>
      </c>
      <c r="F24" s="598">
        <f t="shared" si="9"/>
        <v>1038</v>
      </c>
      <c r="G24" s="598">
        <f t="shared" si="10"/>
        <v>968</v>
      </c>
      <c r="H24" s="24">
        <f t="shared" si="16"/>
        <v>-70</v>
      </c>
      <c r="I24" s="804">
        <f t="shared" si="17"/>
        <v>90.1</v>
      </c>
      <c r="J24" s="86">
        <f t="shared" si="11"/>
        <v>1068</v>
      </c>
      <c r="K24" s="72">
        <f t="shared" si="12"/>
        <v>924</v>
      </c>
      <c r="L24" s="24">
        <f t="shared" si="13"/>
        <v>-144</v>
      </c>
      <c r="M24" s="804">
        <f t="shared" si="18"/>
        <v>95.5</v>
      </c>
      <c r="O24" s="86">
        <f>O11/'tab.č.1'!$I11</f>
        <v>1112.6818271739132</v>
      </c>
      <c r="P24" s="22">
        <f>P11/'tab.č.1'!$I11</f>
        <v>1112.6847826086957</v>
      </c>
      <c r="Q24" s="24">
        <f t="shared" si="14"/>
        <v>0.002955434782506927</v>
      </c>
      <c r="R24" s="804">
        <f t="shared" si="19"/>
        <v>120.4</v>
      </c>
    </row>
    <row r="25" spans="1:18" ht="12.75" thickBot="1">
      <c r="A25" s="30">
        <v>211</v>
      </c>
      <c r="B25" s="488" t="s">
        <v>21</v>
      </c>
      <c r="C25" s="86">
        <f t="shared" si="7"/>
        <v>1144</v>
      </c>
      <c r="D25" s="22">
        <f t="shared" si="8"/>
        <v>1095</v>
      </c>
      <c r="E25" s="801">
        <f t="shared" si="15"/>
        <v>-49</v>
      </c>
      <c r="F25" s="598">
        <f t="shared" si="9"/>
        <v>1170</v>
      </c>
      <c r="G25" s="598">
        <f t="shared" si="10"/>
        <v>1090</v>
      </c>
      <c r="H25" s="24">
        <f t="shared" si="16"/>
        <v>-80</v>
      </c>
      <c r="I25" s="804">
        <f t="shared" si="17"/>
        <v>99.5</v>
      </c>
      <c r="J25" s="86">
        <f t="shared" si="11"/>
        <v>1228</v>
      </c>
      <c r="K25" s="72">
        <f t="shared" si="12"/>
        <v>1008</v>
      </c>
      <c r="L25" s="24">
        <f t="shared" si="13"/>
        <v>-220</v>
      </c>
      <c r="M25" s="804">
        <f t="shared" si="18"/>
        <v>92.5</v>
      </c>
      <c r="O25" s="86">
        <f>O12/'tab.č.1'!$I12</f>
        <v>1288.1764277597401</v>
      </c>
      <c r="P25" s="22">
        <f>P12/'tab.č.1'!$I12</f>
        <v>987.5</v>
      </c>
      <c r="Q25" s="24">
        <f t="shared" si="14"/>
        <v>-300.67642775974014</v>
      </c>
      <c r="R25" s="804">
        <f t="shared" si="19"/>
        <v>98</v>
      </c>
    </row>
    <row r="26" spans="1:18" ht="12.75" thickBot="1">
      <c r="A26" s="30">
        <v>213</v>
      </c>
      <c r="B26" s="489" t="s">
        <v>49</v>
      </c>
      <c r="C26" s="86">
        <f t="shared" si="7"/>
        <v>1148</v>
      </c>
      <c r="D26" s="22">
        <f t="shared" si="8"/>
        <v>1148</v>
      </c>
      <c r="E26" s="801">
        <f t="shared" si="15"/>
        <v>0</v>
      </c>
      <c r="F26" s="598">
        <f t="shared" si="9"/>
        <v>1216</v>
      </c>
      <c r="G26" s="598">
        <f t="shared" si="10"/>
        <v>1134</v>
      </c>
      <c r="H26" s="24">
        <f t="shared" si="16"/>
        <v>-82</v>
      </c>
      <c r="I26" s="804">
        <f t="shared" si="17"/>
        <v>98.8</v>
      </c>
      <c r="J26" s="86">
        <f t="shared" si="11"/>
        <v>1255</v>
      </c>
      <c r="K26" s="72">
        <f t="shared" si="12"/>
        <v>1085</v>
      </c>
      <c r="L26" s="24">
        <f t="shared" si="13"/>
        <v>-170</v>
      </c>
      <c r="M26" s="804">
        <f t="shared" si="18"/>
        <v>95.7</v>
      </c>
      <c r="O26" s="86">
        <f>O13/'tab.č.1'!$I13</f>
        <v>1314.752120095694</v>
      </c>
      <c r="P26" s="22">
        <f>P13/'tab.č.1'!$I13</f>
        <v>1314.751196172249</v>
      </c>
      <c r="Q26" s="24">
        <f t="shared" si="14"/>
        <v>-0.0009239234450433287</v>
      </c>
      <c r="R26" s="804">
        <f t="shared" si="19"/>
        <v>121.2</v>
      </c>
    </row>
    <row r="27" spans="1:18" ht="12.75" thickBot="1">
      <c r="A27" s="30">
        <v>217</v>
      </c>
      <c r="B27" s="488" t="s">
        <v>104</v>
      </c>
      <c r="C27" s="86">
        <f t="shared" si="7"/>
        <v>1068</v>
      </c>
      <c r="D27" s="22">
        <f t="shared" si="8"/>
        <v>1068</v>
      </c>
      <c r="E27" s="801">
        <f t="shared" si="15"/>
        <v>0</v>
      </c>
      <c r="F27" s="598">
        <f t="shared" si="9"/>
        <v>1079</v>
      </c>
      <c r="G27" s="598">
        <f t="shared" si="10"/>
        <v>1006</v>
      </c>
      <c r="H27" s="24">
        <f t="shared" si="16"/>
        <v>-73</v>
      </c>
      <c r="I27" s="804">
        <f t="shared" si="17"/>
        <v>94.2</v>
      </c>
      <c r="J27" s="86">
        <f t="shared" si="11"/>
        <v>1105</v>
      </c>
      <c r="K27" s="72">
        <f t="shared" si="12"/>
        <v>955</v>
      </c>
      <c r="L27" s="24">
        <f t="shared" si="13"/>
        <v>-150</v>
      </c>
      <c r="M27" s="804">
        <f t="shared" si="18"/>
        <v>94.9</v>
      </c>
      <c r="O27" s="86">
        <f>O14/'tab.č.1'!$I14</f>
        <v>1167.121660944206</v>
      </c>
      <c r="P27" s="22">
        <f>P14/'tab.č.1'!$I14</f>
        <v>1167.1201716738196</v>
      </c>
      <c r="Q27" s="24">
        <f t="shared" si="14"/>
        <v>-0.0014892703864006762</v>
      </c>
      <c r="R27" s="804">
        <f t="shared" si="19"/>
        <v>122.2</v>
      </c>
    </row>
    <row r="28" spans="1:18" ht="12.75" thickBot="1">
      <c r="A28" s="446">
        <v>228</v>
      </c>
      <c r="B28" s="764" t="s">
        <v>158</v>
      </c>
      <c r="C28" s="815"/>
      <c r="D28" s="547"/>
      <c r="E28" s="816">
        <f>D28-C28</f>
        <v>0</v>
      </c>
      <c r="F28" s="598">
        <f t="shared" si="9"/>
        <v>67</v>
      </c>
      <c r="G28" s="598">
        <f t="shared" si="10"/>
        <v>63</v>
      </c>
      <c r="H28" s="608">
        <f>G28-F28</f>
        <v>-4</v>
      </c>
      <c r="I28" s="805"/>
      <c r="J28" s="953">
        <f t="shared" si="11"/>
        <v>159</v>
      </c>
      <c r="K28" s="969">
        <f t="shared" si="12"/>
        <v>137</v>
      </c>
      <c r="L28" s="970">
        <f t="shared" si="13"/>
        <v>-22</v>
      </c>
      <c r="M28" s="805">
        <f t="shared" si="18"/>
        <v>217.5</v>
      </c>
      <c r="O28" s="963"/>
      <c r="P28" s="964"/>
      <c r="Q28" s="965"/>
      <c r="R28" s="966"/>
    </row>
    <row r="29" spans="1:18" ht="13.5" thickBot="1" thickTop="1">
      <c r="A29" s="765" t="s">
        <v>22</v>
      </c>
      <c r="B29" s="765"/>
      <c r="C29" s="813">
        <f>ROUND(C16/I89,0)</f>
        <v>1108</v>
      </c>
      <c r="D29" s="813">
        <f>ROUND(D16/I89,0)</f>
        <v>1063</v>
      </c>
      <c r="E29" s="924">
        <f>D29-C29</f>
        <v>-45</v>
      </c>
      <c r="F29" s="16">
        <f t="shared" si="9"/>
        <v>984</v>
      </c>
      <c r="G29" s="598">
        <f t="shared" si="10"/>
        <v>917</v>
      </c>
      <c r="H29" s="925">
        <f t="shared" si="16"/>
        <v>-67</v>
      </c>
      <c r="I29" s="930">
        <f t="shared" si="17"/>
        <v>86.3</v>
      </c>
      <c r="J29" s="813">
        <f t="shared" si="11"/>
        <v>1098</v>
      </c>
      <c r="K29" s="813">
        <f t="shared" si="12"/>
        <v>896</v>
      </c>
      <c r="L29" s="925">
        <f t="shared" si="13"/>
        <v>-202</v>
      </c>
      <c r="M29" s="814">
        <f t="shared" si="18"/>
        <v>97.7</v>
      </c>
      <c r="O29" s="813">
        <f>O16/'tab.č.1'!$I16</f>
        <v>1203.0237329953527</v>
      </c>
      <c r="P29" s="813">
        <f>P16/'tab.č.1'!$I16</f>
        <v>951.3895226024504</v>
      </c>
      <c r="Q29" s="813">
        <f t="shared" si="14"/>
        <v>-251.63421039290233</v>
      </c>
      <c r="R29" s="814">
        <f>ROUND(P29/K29*100,1)</f>
        <v>106.2</v>
      </c>
    </row>
    <row r="30" spans="1:18" ht="13.5" thickBot="1" thickTop="1">
      <c r="A30" s="765" t="s">
        <v>32</v>
      </c>
      <c r="B30" s="765"/>
      <c r="C30" s="813">
        <f>ROUND(C17/I90,0)</f>
        <v>1023</v>
      </c>
      <c r="D30" s="813">
        <f>ROUND(D17/I90,0)</f>
        <v>1009</v>
      </c>
      <c r="E30" s="924">
        <f>D30-C30</f>
        <v>-14</v>
      </c>
      <c r="F30" s="575">
        <f t="shared" si="9"/>
        <v>999</v>
      </c>
      <c r="G30" s="593">
        <f t="shared" si="10"/>
        <v>926</v>
      </c>
      <c r="H30" s="925">
        <f t="shared" si="16"/>
        <v>-73</v>
      </c>
      <c r="I30" s="930">
        <f t="shared" si="17"/>
        <v>91.8</v>
      </c>
      <c r="J30" s="813">
        <f t="shared" si="11"/>
        <v>1055</v>
      </c>
      <c r="K30" s="813">
        <f t="shared" si="12"/>
        <v>983</v>
      </c>
      <c r="L30" s="925">
        <f t="shared" si="13"/>
        <v>-72</v>
      </c>
      <c r="M30" s="814">
        <f t="shared" si="18"/>
        <v>106.2</v>
      </c>
      <c r="O30" s="813">
        <f>O17/'tab.č.1'!$I17</f>
        <v>1136.9389282342397</v>
      </c>
      <c r="P30" s="813">
        <f>P17/'tab.č.1'!$I17</f>
        <v>913.5425754406932</v>
      </c>
      <c r="Q30" s="813">
        <f t="shared" si="14"/>
        <v>-223.3963527935465</v>
      </c>
      <c r="R30" s="814">
        <f>ROUND(P30/K30*100,1)</f>
        <v>92.9</v>
      </c>
    </row>
    <row r="31" spans="1:9" ht="12.75" thickTop="1">
      <c r="A31" s="716" t="s">
        <v>174</v>
      </c>
      <c r="C31" s="102"/>
      <c r="D31" s="102"/>
      <c r="E31" s="102"/>
      <c r="F31" s="102"/>
      <c r="G31" s="102"/>
      <c r="H31" s="721"/>
      <c r="I31" s="566"/>
    </row>
    <row r="32" spans="1:9" ht="12">
      <c r="A32" s="549" t="s">
        <v>190</v>
      </c>
      <c r="B32" s="549"/>
      <c r="C32" s="549"/>
      <c r="D32" s="549"/>
      <c r="E32" s="549"/>
      <c r="F32" s="44"/>
      <c r="I32" s="47"/>
    </row>
    <row r="33" spans="1:10" ht="12">
      <c r="A33" s="550" t="s">
        <v>175</v>
      </c>
      <c r="B33" s="549"/>
      <c r="C33" s="549"/>
      <c r="D33" s="549"/>
      <c r="E33" s="549"/>
      <c r="F33" s="399"/>
      <c r="G33" s="399"/>
      <c r="H33" s="44"/>
      <c r="I33" s="229"/>
      <c r="J33" s="275"/>
    </row>
    <row r="34" spans="1:10" s="228" customFormat="1" ht="12">
      <c r="A34" s="549" t="s">
        <v>208</v>
      </c>
      <c r="B34" s="550"/>
      <c r="C34" s="550"/>
      <c r="D34" s="550"/>
      <c r="E34" s="550"/>
      <c r="F34" s="403"/>
      <c r="G34" s="403"/>
      <c r="H34" s="88"/>
      <c r="I34" s="47"/>
      <c r="J34" s="80"/>
    </row>
    <row r="35" spans="1:27" ht="12">
      <c r="A35" s="644" t="s">
        <v>207</v>
      </c>
      <c r="B35" s="549"/>
      <c r="C35" s="549"/>
      <c r="D35" s="549"/>
      <c r="E35" s="549"/>
      <c r="I35" s="47"/>
      <c r="J35" s="275"/>
      <c r="AA35" s="13" t="s">
        <v>176</v>
      </c>
    </row>
    <row r="36" spans="1:9" s="580" customFormat="1" ht="12.75" thickBot="1">
      <c r="A36" s="580" t="s">
        <v>209</v>
      </c>
      <c r="I36" s="645"/>
    </row>
    <row r="37" spans="9:32" ht="15.75" thickBot="1">
      <c r="I37" s="47"/>
      <c r="AA37" s="139"/>
      <c r="AB37" s="834"/>
      <c r="AC37" s="835" t="s">
        <v>29</v>
      </c>
      <c r="AD37" s="822"/>
      <c r="AE37" s="822" t="s">
        <v>34</v>
      </c>
      <c r="AF37" s="836"/>
    </row>
    <row r="38" spans="1:32" ht="13.5" thickBot="1" thickTop="1">
      <c r="A38" s="1"/>
      <c r="B38" s="4"/>
      <c r="C38" s="3" t="s">
        <v>136</v>
      </c>
      <c r="D38" s="3"/>
      <c r="E38" s="3"/>
      <c r="F38" s="2" t="s">
        <v>136</v>
      </c>
      <c r="G38" s="3"/>
      <c r="H38" s="4"/>
      <c r="I38" s="783" t="s">
        <v>12</v>
      </c>
      <c r="J38" s="2" t="s">
        <v>136</v>
      </c>
      <c r="K38" s="3"/>
      <c r="L38" s="4"/>
      <c r="M38" s="776" t="s">
        <v>12</v>
      </c>
      <c r="O38" s="2" t="s">
        <v>136</v>
      </c>
      <c r="P38" s="3"/>
      <c r="Q38" s="4"/>
      <c r="R38" s="776" t="s">
        <v>12</v>
      </c>
      <c r="AA38" s="101"/>
      <c r="AB38" s="11" t="s">
        <v>8</v>
      </c>
      <c r="AC38" s="6" t="s">
        <v>30</v>
      </c>
      <c r="AD38" s="82"/>
      <c r="AE38" s="7" t="s">
        <v>35</v>
      </c>
      <c r="AF38" s="837"/>
    </row>
    <row r="39" spans="1:32" ht="13.5" thickBot="1" thickTop="1">
      <c r="A39" s="5"/>
      <c r="B39" s="516" t="s">
        <v>26</v>
      </c>
      <c r="C39" s="514" t="s">
        <v>137</v>
      </c>
      <c r="D39" s="37"/>
      <c r="E39" s="773"/>
      <c r="F39" s="272" t="s">
        <v>137</v>
      </c>
      <c r="G39" s="264"/>
      <c r="H39" s="134"/>
      <c r="I39" s="784"/>
      <c r="J39" s="272" t="s">
        <v>137</v>
      </c>
      <c r="K39" s="264"/>
      <c r="L39" s="134"/>
      <c r="M39" s="777"/>
      <c r="O39" s="272" t="s">
        <v>137</v>
      </c>
      <c r="P39" s="264"/>
      <c r="Q39" s="134"/>
      <c r="R39" s="777"/>
      <c r="AA39" s="95" t="s">
        <v>7</v>
      </c>
      <c r="AB39" s="11"/>
      <c r="AC39" s="820" t="s">
        <v>52</v>
      </c>
      <c r="AD39" s="92" t="s">
        <v>52</v>
      </c>
      <c r="AE39" s="820" t="s">
        <v>52</v>
      </c>
      <c r="AF39" s="92" t="s">
        <v>52</v>
      </c>
    </row>
    <row r="40" spans="1:32" ht="12.75" thickBot="1">
      <c r="A40" s="52" t="s">
        <v>7</v>
      </c>
      <c r="B40" s="516" t="s">
        <v>8</v>
      </c>
      <c r="C40" s="1018" t="s">
        <v>119</v>
      </c>
      <c r="D40" s="1018"/>
      <c r="E40" s="1018"/>
      <c r="F40" s="1017" t="s">
        <v>124</v>
      </c>
      <c r="G40" s="1018"/>
      <c r="H40" s="1019"/>
      <c r="I40" s="784"/>
      <c r="J40" s="1017" t="s">
        <v>143</v>
      </c>
      <c r="K40" s="1018"/>
      <c r="L40" s="1019"/>
      <c r="M40" s="777"/>
      <c r="O40" s="1017" t="s">
        <v>168</v>
      </c>
      <c r="P40" s="1018"/>
      <c r="Q40" s="1019"/>
      <c r="R40" s="777"/>
      <c r="AA40" s="137"/>
      <c r="AB40" s="11" t="s">
        <v>26</v>
      </c>
      <c r="AC40" s="11">
        <v>2009</v>
      </c>
      <c r="AD40" s="94">
        <v>2010</v>
      </c>
      <c r="AE40" s="11">
        <v>2009</v>
      </c>
      <c r="AF40" s="94">
        <v>2010</v>
      </c>
    </row>
    <row r="41" spans="1:32" ht="12.75" thickBot="1">
      <c r="A41" s="9"/>
      <c r="B41" s="510"/>
      <c r="C41" s="515" t="s">
        <v>55</v>
      </c>
      <c r="D41" s="42" t="s">
        <v>57</v>
      </c>
      <c r="E41" s="774" t="s">
        <v>59</v>
      </c>
      <c r="F41" s="40" t="s">
        <v>55</v>
      </c>
      <c r="G41" s="41" t="s">
        <v>57</v>
      </c>
      <c r="H41" s="779" t="s">
        <v>59</v>
      </c>
      <c r="I41" s="784"/>
      <c r="J41" s="40" t="s">
        <v>55</v>
      </c>
      <c r="K41" s="41" t="s">
        <v>57</v>
      </c>
      <c r="L41" s="779" t="s">
        <v>59</v>
      </c>
      <c r="M41" s="777"/>
      <c r="O41" s="40" t="s">
        <v>55</v>
      </c>
      <c r="P41" s="41" t="s">
        <v>57</v>
      </c>
      <c r="Q41" s="779" t="s">
        <v>59</v>
      </c>
      <c r="R41" s="777"/>
      <c r="AA41" s="838"/>
      <c r="AB41" s="462"/>
      <c r="AC41" s="222" t="s">
        <v>14</v>
      </c>
      <c r="AD41" s="97" t="s">
        <v>14</v>
      </c>
      <c r="AE41" s="222" t="s">
        <v>14</v>
      </c>
      <c r="AF41" s="97" t="s">
        <v>14</v>
      </c>
    </row>
    <row r="42" spans="1:32" ht="13.5" thickBot="1" thickTop="1">
      <c r="A42" s="39"/>
      <c r="B42" s="107"/>
      <c r="C42" s="407" t="s">
        <v>56</v>
      </c>
      <c r="D42" s="15" t="s">
        <v>58</v>
      </c>
      <c r="E42" s="77" t="s">
        <v>60</v>
      </c>
      <c r="F42" s="11" t="s">
        <v>56</v>
      </c>
      <c r="G42" s="29" t="s">
        <v>58</v>
      </c>
      <c r="H42" s="10" t="s">
        <v>60</v>
      </c>
      <c r="I42" s="785" t="s">
        <v>122</v>
      </c>
      <c r="J42" s="11" t="s">
        <v>56</v>
      </c>
      <c r="K42" s="29" t="s">
        <v>58</v>
      </c>
      <c r="L42" s="10" t="s">
        <v>60</v>
      </c>
      <c r="M42" s="778" t="s">
        <v>142</v>
      </c>
      <c r="O42" s="11" t="s">
        <v>56</v>
      </c>
      <c r="P42" s="29" t="s">
        <v>58</v>
      </c>
      <c r="Q42" s="10" t="s">
        <v>60</v>
      </c>
      <c r="R42" s="778" t="s">
        <v>166</v>
      </c>
      <c r="AA42" s="75"/>
      <c r="AB42" s="14" t="s">
        <v>16</v>
      </c>
      <c r="AC42" s="14"/>
      <c r="AD42" s="98"/>
      <c r="AE42" s="11"/>
      <c r="AF42" s="407"/>
    </row>
    <row r="43" spans="1:32" ht="13.5" thickBot="1" thickTop="1">
      <c r="A43" s="765"/>
      <c r="B43" s="209" t="s">
        <v>85</v>
      </c>
      <c r="C43" s="795"/>
      <c r="D43" s="772"/>
      <c r="E43" s="775"/>
      <c r="F43" s="780"/>
      <c r="G43" s="772"/>
      <c r="H43" s="781"/>
      <c r="I43" s="786"/>
      <c r="J43" s="780"/>
      <c r="K43" s="772"/>
      <c r="L43" s="781"/>
      <c r="M43" s="788"/>
      <c r="O43" s="780"/>
      <c r="P43" s="772"/>
      <c r="Q43" s="781"/>
      <c r="R43" s="788"/>
      <c r="AA43" s="839">
        <v>111</v>
      </c>
      <c r="AB43" s="463" t="s">
        <v>23</v>
      </c>
      <c r="AC43" s="402">
        <v>6320753</v>
      </c>
      <c r="AD43" s="604">
        <v>6264484</v>
      </c>
      <c r="AE43" s="485">
        <v>4620</v>
      </c>
      <c r="AF43" s="840">
        <v>4526</v>
      </c>
    </row>
    <row r="44" spans="1:32" ht="12.75" thickTop="1">
      <c r="A44" s="151">
        <v>111</v>
      </c>
      <c r="B44" s="487" t="s">
        <v>23</v>
      </c>
      <c r="C44" s="18">
        <v>4699091</v>
      </c>
      <c r="D44" s="20">
        <v>4699091</v>
      </c>
      <c r="E44" s="18">
        <f>D44-C44</f>
        <v>0</v>
      </c>
      <c r="F44" s="73">
        <v>4649121</v>
      </c>
      <c r="G44" s="20">
        <v>4303204</v>
      </c>
      <c r="H44" s="262">
        <f>G44-F44</f>
        <v>-345917</v>
      </c>
      <c r="I44" s="787">
        <f>ROUND(G44/D44*100,1)</f>
        <v>91.6</v>
      </c>
      <c r="J44" s="955">
        <v>4670652.537599999</v>
      </c>
      <c r="K44" s="20">
        <v>4670653</v>
      </c>
      <c r="L44" s="262">
        <f>K44-J44</f>
        <v>0.46240000054240227</v>
      </c>
      <c r="M44" s="789">
        <f>ROUND(K44/G44*100,1)</f>
        <v>108.5</v>
      </c>
      <c r="O44" s="955">
        <f aca="true" t="shared" si="20" ref="O44:P52">O7</f>
        <v>4763112.0096</v>
      </c>
      <c r="P44" s="955">
        <f t="shared" si="20"/>
        <v>3863315</v>
      </c>
      <c r="Q44" s="262">
        <f>P44-O44</f>
        <v>-899797.0096000005</v>
      </c>
      <c r="R44" s="789">
        <f>ROUND(P44/K44*100,1)</f>
        <v>82.7</v>
      </c>
      <c r="AA44" s="841">
        <v>201</v>
      </c>
      <c r="AB44" s="464" t="s">
        <v>24</v>
      </c>
      <c r="AC44" s="73">
        <v>569696</v>
      </c>
      <c r="AD44" s="604">
        <v>590924</v>
      </c>
      <c r="AE44" s="21">
        <v>384</v>
      </c>
      <c r="AF44" s="840">
        <v>388</v>
      </c>
    </row>
    <row r="45" spans="1:32" ht="12">
      <c r="A45" s="30">
        <v>201</v>
      </c>
      <c r="B45" s="487" t="s">
        <v>24</v>
      </c>
      <c r="C45" s="21">
        <v>380808</v>
      </c>
      <c r="D45" s="547">
        <v>380808</v>
      </c>
      <c r="E45" s="18">
        <f aca="true" t="shared" si="21" ref="E45:E54">D45-C45</f>
        <v>0</v>
      </c>
      <c r="F45" s="31">
        <v>390069</v>
      </c>
      <c r="G45" s="22">
        <v>363570</v>
      </c>
      <c r="H45" s="262">
        <f aca="true" t="shared" si="22" ref="H45:H54">G45-F45</f>
        <v>-26499</v>
      </c>
      <c r="I45" s="787">
        <f aca="true" t="shared" si="23" ref="I45:I54">ROUND(G45/D45*100,1)</f>
        <v>95.5</v>
      </c>
      <c r="J45" s="956">
        <v>414247.66400000005</v>
      </c>
      <c r="K45" s="22">
        <v>357964</v>
      </c>
      <c r="L45" s="262">
        <f aca="true" t="shared" si="24" ref="L45:L54">K45-J45</f>
        <v>-56283.66400000005</v>
      </c>
      <c r="M45" s="790">
        <f aca="true" t="shared" si="25" ref="M45:M54">ROUND(K45/G45*100,1)</f>
        <v>98.5</v>
      </c>
      <c r="O45" s="955">
        <f t="shared" si="20"/>
        <v>423765.1744</v>
      </c>
      <c r="P45" s="955">
        <f t="shared" si="20"/>
        <v>160000</v>
      </c>
      <c r="Q45" s="262">
        <f aca="true" t="shared" si="26" ref="Q45:Q54">P45-O45</f>
        <v>-263765.1744</v>
      </c>
      <c r="R45" s="789">
        <f aca="true" t="shared" si="27" ref="R45:R54">ROUND(P45/K45*100,1)</f>
        <v>44.7</v>
      </c>
      <c r="AA45" s="842">
        <v>205</v>
      </c>
      <c r="AB45" s="524" t="s">
        <v>131</v>
      </c>
      <c r="AC45" s="534">
        <v>727599</v>
      </c>
      <c r="AD45" s="604">
        <v>714142</v>
      </c>
      <c r="AE45" s="21">
        <v>503</v>
      </c>
      <c r="AF45" s="840">
        <v>481</v>
      </c>
    </row>
    <row r="46" spans="1:32" ht="12">
      <c r="A46" s="926">
        <v>205</v>
      </c>
      <c r="B46" s="927" t="s">
        <v>191</v>
      </c>
      <c r="C46" s="21">
        <v>458320</v>
      </c>
      <c r="D46" s="22">
        <v>458320</v>
      </c>
      <c r="E46" s="18">
        <f t="shared" si="21"/>
        <v>0</v>
      </c>
      <c r="F46" s="31">
        <v>308506</v>
      </c>
      <c r="G46" s="22">
        <v>287490</v>
      </c>
      <c r="H46" s="262">
        <f t="shared" si="22"/>
        <v>-21016</v>
      </c>
      <c r="I46" s="787">
        <f t="shared" si="23"/>
        <v>62.7</v>
      </c>
      <c r="J46" s="956">
        <v>484466.73760000005</v>
      </c>
      <c r="K46" s="22">
        <v>418642</v>
      </c>
      <c r="L46" s="262">
        <f t="shared" si="24"/>
        <v>-65824.73760000005</v>
      </c>
      <c r="M46" s="790">
        <f t="shared" si="25"/>
        <v>145.6</v>
      </c>
      <c r="O46" s="955">
        <f t="shared" si="20"/>
        <v>500565.2827</v>
      </c>
      <c r="P46" s="955">
        <f t="shared" si="20"/>
        <v>500565</v>
      </c>
      <c r="Q46" s="262">
        <f t="shared" si="26"/>
        <v>-0.2826999999815598</v>
      </c>
      <c r="R46" s="789">
        <f t="shared" si="27"/>
        <v>119.6</v>
      </c>
      <c r="AA46" s="843">
        <v>207</v>
      </c>
      <c r="AB46" s="465" t="s">
        <v>80</v>
      </c>
      <c r="AC46" s="31">
        <v>679041</v>
      </c>
      <c r="AD46" s="604">
        <v>691253</v>
      </c>
      <c r="AE46" s="21">
        <v>353</v>
      </c>
      <c r="AF46" s="840">
        <v>363</v>
      </c>
    </row>
    <row r="47" spans="1:32" ht="12">
      <c r="A47" s="30">
        <v>207</v>
      </c>
      <c r="B47" s="488" t="s">
        <v>80</v>
      </c>
      <c r="C47" s="21">
        <v>435363</v>
      </c>
      <c r="D47" s="20">
        <v>362000</v>
      </c>
      <c r="E47" s="18">
        <f t="shared" si="21"/>
        <v>-73363</v>
      </c>
      <c r="F47" s="31">
        <v>444253</v>
      </c>
      <c r="G47" s="22">
        <v>413991</v>
      </c>
      <c r="H47" s="262">
        <f t="shared" si="22"/>
        <v>-30262</v>
      </c>
      <c r="I47" s="787">
        <f t="shared" si="23"/>
        <v>114.4</v>
      </c>
      <c r="J47" s="956">
        <v>461905.0256</v>
      </c>
      <c r="K47" s="22">
        <v>300000</v>
      </c>
      <c r="L47" s="262">
        <f t="shared" si="24"/>
        <v>-161905.0256</v>
      </c>
      <c r="M47" s="790">
        <f t="shared" si="25"/>
        <v>72.5</v>
      </c>
      <c r="O47" s="955">
        <f t="shared" si="20"/>
        <v>476635.7712</v>
      </c>
      <c r="P47" s="955">
        <f t="shared" si="20"/>
        <v>330000</v>
      </c>
      <c r="Q47" s="262">
        <f t="shared" si="26"/>
        <v>-146635.77120000002</v>
      </c>
      <c r="R47" s="789">
        <f t="shared" si="27"/>
        <v>110</v>
      </c>
      <c r="AA47" s="843">
        <v>209</v>
      </c>
      <c r="AB47" s="465" t="s">
        <v>125</v>
      </c>
      <c r="AC47" s="31">
        <v>133214</v>
      </c>
      <c r="AD47" s="604">
        <v>133879</v>
      </c>
      <c r="AE47" s="18">
        <v>93</v>
      </c>
      <c r="AF47" s="840">
        <v>93</v>
      </c>
    </row>
    <row r="48" spans="1:32" ht="12">
      <c r="A48" s="30">
        <v>209</v>
      </c>
      <c r="B48" s="488" t="s">
        <v>125</v>
      </c>
      <c r="C48" s="21">
        <v>95555</v>
      </c>
      <c r="D48" s="22">
        <v>95555</v>
      </c>
      <c r="E48" s="18">
        <f t="shared" si="21"/>
        <v>0</v>
      </c>
      <c r="F48" s="31">
        <v>96495</v>
      </c>
      <c r="G48" s="22">
        <v>89992</v>
      </c>
      <c r="H48" s="262">
        <f t="shared" si="22"/>
        <v>-6503</v>
      </c>
      <c r="I48" s="787">
        <f t="shared" si="23"/>
        <v>94.2</v>
      </c>
      <c r="J48" s="956">
        <v>99331.6513</v>
      </c>
      <c r="K48" s="22">
        <v>85945</v>
      </c>
      <c r="L48" s="262">
        <f t="shared" si="24"/>
        <v>-13386.651299999998</v>
      </c>
      <c r="M48" s="790">
        <f t="shared" si="25"/>
        <v>95.5</v>
      </c>
      <c r="O48" s="955">
        <f t="shared" si="20"/>
        <v>102366.72810000001</v>
      </c>
      <c r="P48" s="955">
        <f t="shared" si="20"/>
        <v>102367</v>
      </c>
      <c r="Q48" s="262">
        <f t="shared" si="26"/>
        <v>0.2718999999924563</v>
      </c>
      <c r="R48" s="789">
        <f t="shared" si="27"/>
        <v>119.1</v>
      </c>
      <c r="AA48" s="843">
        <v>211</v>
      </c>
      <c r="AB48" s="465" t="s">
        <v>21</v>
      </c>
      <c r="AC48" s="31">
        <v>1113019</v>
      </c>
      <c r="AD48" s="604">
        <v>1132178</v>
      </c>
      <c r="AE48" s="18">
        <v>625</v>
      </c>
      <c r="AF48" s="840">
        <v>625</v>
      </c>
    </row>
    <row r="49" spans="1:32" ht="12">
      <c r="A49" s="30">
        <v>211</v>
      </c>
      <c r="B49" s="488" t="s">
        <v>21</v>
      </c>
      <c r="C49" s="21">
        <v>709121</v>
      </c>
      <c r="D49" s="22">
        <v>679000</v>
      </c>
      <c r="E49" s="18">
        <f t="shared" si="21"/>
        <v>-30121</v>
      </c>
      <c r="F49" s="31">
        <v>731283</v>
      </c>
      <c r="G49" s="22">
        <v>681196</v>
      </c>
      <c r="H49" s="262">
        <f t="shared" si="22"/>
        <v>-50087</v>
      </c>
      <c r="I49" s="787">
        <f t="shared" si="23"/>
        <v>100.3</v>
      </c>
      <c r="J49" s="956">
        <v>767573.757</v>
      </c>
      <c r="K49" s="22">
        <v>630000</v>
      </c>
      <c r="L49" s="262">
        <f t="shared" si="24"/>
        <v>-137573.75699999998</v>
      </c>
      <c r="M49" s="790">
        <f t="shared" si="25"/>
        <v>92.5</v>
      </c>
      <c r="O49" s="955">
        <f t="shared" si="20"/>
        <v>793516.6795</v>
      </c>
      <c r="P49" s="955">
        <f t="shared" si="20"/>
        <v>608300</v>
      </c>
      <c r="Q49" s="262">
        <f t="shared" si="26"/>
        <v>-185216.67949999997</v>
      </c>
      <c r="R49" s="789">
        <f t="shared" si="27"/>
        <v>96.6</v>
      </c>
      <c r="AA49" s="843">
        <v>213</v>
      </c>
      <c r="AB49" s="21" t="s">
        <v>49</v>
      </c>
      <c r="AC49" s="31">
        <v>413848</v>
      </c>
      <c r="AD49" s="604">
        <v>412797</v>
      </c>
      <c r="AE49" s="21">
        <v>207</v>
      </c>
      <c r="AF49" s="840">
        <v>209</v>
      </c>
    </row>
    <row r="50" spans="1:32" ht="12">
      <c r="A50" s="30">
        <v>213</v>
      </c>
      <c r="B50" s="489" t="s">
        <v>49</v>
      </c>
      <c r="C50" s="21">
        <v>232986</v>
      </c>
      <c r="D50" s="22">
        <v>232986</v>
      </c>
      <c r="E50" s="18">
        <f t="shared" si="21"/>
        <v>0</v>
      </c>
      <c r="F50" s="31">
        <v>251709</v>
      </c>
      <c r="G50" s="22">
        <v>234655</v>
      </c>
      <c r="H50" s="262">
        <f t="shared" si="22"/>
        <v>-17054</v>
      </c>
      <c r="I50" s="787">
        <f t="shared" si="23"/>
        <v>100.7</v>
      </c>
      <c r="J50" s="956">
        <v>262302.7275</v>
      </c>
      <c r="K50" s="22">
        <v>226760</v>
      </c>
      <c r="L50" s="262">
        <f t="shared" si="24"/>
        <v>-35542.72749999998</v>
      </c>
      <c r="M50" s="790">
        <f t="shared" si="25"/>
        <v>96.6</v>
      </c>
      <c r="O50" s="955">
        <f t="shared" si="20"/>
        <v>274783.19310000003</v>
      </c>
      <c r="P50" s="955">
        <f t="shared" si="20"/>
        <v>274783</v>
      </c>
      <c r="Q50" s="262">
        <f t="shared" si="26"/>
        <v>-0.19310000003315508</v>
      </c>
      <c r="R50" s="789">
        <f t="shared" si="27"/>
        <v>121.2</v>
      </c>
      <c r="AA50" s="843">
        <v>217</v>
      </c>
      <c r="AB50" s="465" t="s">
        <v>79</v>
      </c>
      <c r="AC50" s="31">
        <v>398362</v>
      </c>
      <c r="AD50" s="604">
        <v>405249</v>
      </c>
      <c r="AE50" s="21">
        <v>231</v>
      </c>
      <c r="AF50" s="840">
        <v>235</v>
      </c>
    </row>
    <row r="51" spans="1:32" ht="12.75" thickBot="1">
      <c r="A51" s="30">
        <v>217</v>
      </c>
      <c r="B51" s="488" t="s">
        <v>104</v>
      </c>
      <c r="C51" s="21">
        <v>233832</v>
      </c>
      <c r="D51" s="22">
        <v>233831</v>
      </c>
      <c r="E51" s="18">
        <f t="shared" si="21"/>
        <v>-1</v>
      </c>
      <c r="F51" s="31">
        <v>249335</v>
      </c>
      <c r="G51" s="22">
        <v>232442</v>
      </c>
      <c r="H51" s="262">
        <f t="shared" si="22"/>
        <v>-16893</v>
      </c>
      <c r="I51" s="787">
        <f t="shared" si="23"/>
        <v>99.4</v>
      </c>
      <c r="J51" s="957">
        <v>259699.21110000001</v>
      </c>
      <c r="K51" s="547">
        <v>224510</v>
      </c>
      <c r="L51" s="265">
        <f t="shared" si="24"/>
        <v>-35189.211100000015</v>
      </c>
      <c r="M51" s="791">
        <f t="shared" si="25"/>
        <v>96.6</v>
      </c>
      <c r="O51" s="955">
        <f t="shared" si="20"/>
        <v>271939.347</v>
      </c>
      <c r="P51" s="955">
        <f t="shared" si="20"/>
        <v>271939</v>
      </c>
      <c r="Q51" s="265">
        <f t="shared" si="26"/>
        <v>-0.34700000000884756</v>
      </c>
      <c r="R51" s="789">
        <f t="shared" si="27"/>
        <v>121.1</v>
      </c>
      <c r="AA51" s="844">
        <v>228</v>
      </c>
      <c r="AB51" s="80" t="s">
        <v>123</v>
      </c>
      <c r="AC51" s="263">
        <v>20352</v>
      </c>
      <c r="AD51" s="604">
        <v>42261</v>
      </c>
      <c r="AE51" s="25">
        <v>123</v>
      </c>
      <c r="AF51" s="845">
        <v>130</v>
      </c>
    </row>
    <row r="52" spans="1:32" ht="13.5" thickBot="1" thickTop="1">
      <c r="A52" s="446">
        <v>228</v>
      </c>
      <c r="B52" s="764" t="s">
        <v>189</v>
      </c>
      <c r="C52" s="25">
        <v>0</v>
      </c>
      <c r="D52" s="74">
        <v>0</v>
      </c>
      <c r="E52" s="25">
        <f t="shared" si="21"/>
        <v>0</v>
      </c>
      <c r="F52" s="468">
        <v>8282</v>
      </c>
      <c r="G52" s="469">
        <v>7724</v>
      </c>
      <c r="H52" s="782">
        <f t="shared" si="22"/>
        <v>-558</v>
      </c>
      <c r="I52" s="47"/>
      <c r="J52" s="971">
        <v>20614</v>
      </c>
      <c r="K52" s="972">
        <v>17835</v>
      </c>
      <c r="L52" s="792">
        <f t="shared" si="24"/>
        <v>-2779</v>
      </c>
      <c r="M52" s="791">
        <f t="shared" si="25"/>
        <v>230.9</v>
      </c>
      <c r="O52" s="973">
        <f t="shared" si="20"/>
        <v>3985</v>
      </c>
      <c r="P52" s="973">
        <f t="shared" si="20"/>
        <v>3985</v>
      </c>
      <c r="Q52" s="974"/>
      <c r="R52" s="928"/>
      <c r="AA52" s="846" t="s">
        <v>22</v>
      </c>
      <c r="AB52" s="33"/>
      <c r="AC52" s="665">
        <v>4055131</v>
      </c>
      <c r="AD52" s="665">
        <v>4122683</v>
      </c>
      <c r="AE52" s="668">
        <v>2519</v>
      </c>
      <c r="AF52" s="682">
        <v>2524</v>
      </c>
    </row>
    <row r="53" spans="1:32" ht="13.5" thickBot="1" thickTop="1">
      <c r="A53" s="508" t="s">
        <v>22</v>
      </c>
      <c r="B53" s="508"/>
      <c r="C53" s="266">
        <f>SUM(C45:C52)</f>
        <v>2545985</v>
      </c>
      <c r="D53" s="766">
        <f>SUM(D45:D52)</f>
        <v>2442500</v>
      </c>
      <c r="E53" s="766">
        <f t="shared" si="21"/>
        <v>-103485</v>
      </c>
      <c r="F53" s="766">
        <f>SUM(F45:F52)</f>
        <v>2479932</v>
      </c>
      <c r="G53" s="766">
        <f>SUM(G45:G52)</f>
        <v>2311060</v>
      </c>
      <c r="H53" s="766">
        <f t="shared" si="22"/>
        <v>-168872</v>
      </c>
      <c r="I53" s="767">
        <f t="shared" si="23"/>
        <v>94.6</v>
      </c>
      <c r="J53" s="766">
        <f>SUM(J45:J52)</f>
        <v>2770140.7741</v>
      </c>
      <c r="K53" s="766">
        <f>SUM(K45:K52)</f>
        <v>2261656</v>
      </c>
      <c r="L53" s="813">
        <f t="shared" si="24"/>
        <v>-508484.77410000004</v>
      </c>
      <c r="M53" s="814">
        <f t="shared" si="25"/>
        <v>97.9</v>
      </c>
      <c r="O53" s="766">
        <f>SUM(O45:O52)</f>
        <v>2847557.176</v>
      </c>
      <c r="P53" s="766">
        <f>SUM(P45:P52)</f>
        <v>2251939</v>
      </c>
      <c r="Q53" s="813">
        <f t="shared" si="26"/>
        <v>-595618.176</v>
      </c>
      <c r="R53" s="814">
        <f t="shared" si="27"/>
        <v>99.6</v>
      </c>
      <c r="AA53" s="847" t="s">
        <v>97</v>
      </c>
      <c r="AB53" s="848"/>
      <c r="AC53" s="652">
        <v>10375884</v>
      </c>
      <c r="AD53" s="659">
        <v>10387167</v>
      </c>
      <c r="AE53" s="595">
        <v>7139</v>
      </c>
      <c r="AF53" s="661">
        <v>7050</v>
      </c>
    </row>
    <row r="54" spans="1:18" ht="13.5" thickBot="1" thickTop="1">
      <c r="A54" s="512" t="s">
        <v>32</v>
      </c>
      <c r="B54" s="512"/>
      <c r="C54" s="266">
        <f>SUM(C44,C53)</f>
        <v>7245076</v>
      </c>
      <c r="D54" s="766">
        <f>SUM(D44,D53)</f>
        <v>7141591</v>
      </c>
      <c r="E54" s="766">
        <f t="shared" si="21"/>
        <v>-103485</v>
      </c>
      <c r="F54" s="766">
        <f>SUM(F44,F53)</f>
        <v>7129053</v>
      </c>
      <c r="G54" s="766">
        <f>SUM(G53,G44)</f>
        <v>6614264</v>
      </c>
      <c r="H54" s="766">
        <f t="shared" si="22"/>
        <v>-514789</v>
      </c>
      <c r="I54" s="767">
        <f t="shared" si="23"/>
        <v>92.6</v>
      </c>
      <c r="J54" s="766">
        <f>SUM(J44,J53)</f>
        <v>7440793.3116999995</v>
      </c>
      <c r="K54" s="766">
        <f>SUM(K44,K53)</f>
        <v>6932309</v>
      </c>
      <c r="L54" s="813">
        <f t="shared" si="24"/>
        <v>-508484.3116999995</v>
      </c>
      <c r="M54" s="814">
        <f t="shared" si="25"/>
        <v>104.8</v>
      </c>
      <c r="O54" s="766">
        <f>SUM(O44,O53)</f>
        <v>7610669.1856</v>
      </c>
      <c r="P54" s="766">
        <f>SUM(P44,P53)</f>
        <v>6115254</v>
      </c>
      <c r="Q54" s="813">
        <f t="shared" si="26"/>
        <v>-1495415.1856000004</v>
      </c>
      <c r="R54" s="814">
        <f t="shared" si="27"/>
        <v>88.2</v>
      </c>
    </row>
    <row r="55" spans="1:18" ht="13.5" thickBot="1" thickTop="1">
      <c r="A55" s="768"/>
      <c r="B55" s="769"/>
      <c r="C55" s="260"/>
      <c r="D55" s="260"/>
      <c r="E55" s="260"/>
      <c r="F55" s="260"/>
      <c r="G55" s="260"/>
      <c r="H55" s="260"/>
      <c r="I55" s="770"/>
      <c r="J55" s="260"/>
      <c r="K55" s="260"/>
      <c r="L55" s="260"/>
      <c r="M55" s="261"/>
      <c r="O55" s="889"/>
      <c r="P55" s="889"/>
      <c r="Q55" s="975"/>
      <c r="R55" s="888"/>
    </row>
    <row r="56" spans="1:18" ht="13.5" thickBot="1" thickTop="1">
      <c r="A56" s="447"/>
      <c r="B56" s="509" t="s">
        <v>86</v>
      </c>
      <c r="C56" s="1027" t="s">
        <v>33</v>
      </c>
      <c r="D56" s="1027"/>
      <c r="E56" s="1028"/>
      <c r="F56" s="1029" t="s">
        <v>33</v>
      </c>
      <c r="G56" s="1027"/>
      <c r="H56" s="1027"/>
      <c r="I56" s="1028"/>
      <c r="J56" s="1014" t="s">
        <v>33</v>
      </c>
      <c r="K56" s="1015"/>
      <c r="L56" s="1015"/>
      <c r="M56" s="1016"/>
      <c r="O56" s="1014" t="s">
        <v>33</v>
      </c>
      <c r="P56" s="1015"/>
      <c r="Q56" s="1015"/>
      <c r="R56" s="1016"/>
    </row>
    <row r="57" spans="1:19" ht="13.5" thickBot="1" thickTop="1">
      <c r="A57" s="151">
        <v>111</v>
      </c>
      <c r="B57" s="486" t="s">
        <v>23</v>
      </c>
      <c r="C57" s="598">
        <f>ROUND(C44/H80*1000,0)</f>
        <v>724</v>
      </c>
      <c r="D57" s="16">
        <f>ROUND(D44/H80*1000,0)</f>
        <v>724</v>
      </c>
      <c r="E57" s="66">
        <f>D57-C57</f>
        <v>0</v>
      </c>
      <c r="F57" s="793">
        <f>ROUND(F44/AC43*1000,0)</f>
        <v>736</v>
      </c>
      <c r="G57" s="793">
        <f>ROUND(G44/AC43*1000,0)</f>
        <v>681</v>
      </c>
      <c r="H57" s="794">
        <f>G57-F57</f>
        <v>-55</v>
      </c>
      <c r="I57" s="881">
        <f>ROUND(G57/D57*100,1)</f>
        <v>94.1</v>
      </c>
      <c r="J57" s="961">
        <f>ROUND(J44/AD43*1000,0)</f>
        <v>746</v>
      </c>
      <c r="K57" s="962">
        <f>ROUND(K44/AD43*1000,0)</f>
        <v>746</v>
      </c>
      <c r="L57" s="857">
        <f>K57-J57</f>
        <v>0</v>
      </c>
      <c r="M57" s="967">
        <f>ROUND(K57/G57*100,1)</f>
        <v>109.5</v>
      </c>
      <c r="O57" s="73">
        <f>ROUND(O44/'tab.č.1'!D7*1000,0)</f>
        <v>759</v>
      </c>
      <c r="P57" s="20">
        <f>ROUND(P44/'tab.č.1'!D7*1000,0)</f>
        <v>616</v>
      </c>
      <c r="Q57" s="262">
        <f>P57-O57</f>
        <v>-143</v>
      </c>
      <c r="R57" s="789">
        <f>ROUND(P57/K57*100,1)</f>
        <v>82.6</v>
      </c>
      <c r="S57" s="590"/>
    </row>
    <row r="58" spans="1:19" ht="12.75" thickBot="1">
      <c r="A58" s="30">
        <v>201</v>
      </c>
      <c r="B58" s="487" t="s">
        <v>24</v>
      </c>
      <c r="C58" s="72">
        <f aca="true" t="shared" si="28" ref="C58:C64">ROUND(C45/H81*1000,0)</f>
        <v>687</v>
      </c>
      <c r="D58" s="22">
        <f aca="true" t="shared" si="29" ref="D58:D64">ROUND(D45/H81*1000,0)</f>
        <v>687</v>
      </c>
      <c r="E58" s="24">
        <f aca="true" t="shared" si="30" ref="E58:E67">D58-C58</f>
        <v>0</v>
      </c>
      <c r="F58" s="793">
        <f aca="true" t="shared" si="31" ref="F58:F67">ROUND(F45/AC44*1000,0)</f>
        <v>685</v>
      </c>
      <c r="G58" s="793">
        <f aca="true" t="shared" si="32" ref="G58:G67">ROUND(G45/AC44*1000,0)</f>
        <v>638</v>
      </c>
      <c r="H58" s="882">
        <f aca="true" t="shared" si="33" ref="H58:H67">G58-F58</f>
        <v>-47</v>
      </c>
      <c r="I58" s="883">
        <f aca="true" t="shared" si="34" ref="I58:I67">ROUND(G58/D58*100,1)</f>
        <v>92.9</v>
      </c>
      <c r="J58" s="86">
        <f aca="true" t="shared" si="35" ref="J58:J67">ROUND(J45/AD44*1000,0)</f>
        <v>701</v>
      </c>
      <c r="K58" s="22">
        <f aca="true" t="shared" si="36" ref="K58:K67">ROUND(K45/AD44*1000,0)</f>
        <v>606</v>
      </c>
      <c r="L58" s="24">
        <f aca="true" t="shared" si="37" ref="L58:L64">K58-J58</f>
        <v>-95</v>
      </c>
      <c r="M58" s="804">
        <f aca="true" t="shared" si="38" ref="M58:M67">ROUND(K58/G58*100,1)</f>
        <v>95</v>
      </c>
      <c r="O58" s="31">
        <f>ROUND(O45/'tab.č.1'!D8*1000,0)</f>
        <v>722</v>
      </c>
      <c r="P58" s="22">
        <f>ROUND(P45/'tab.č.1'!D8*1000,0)</f>
        <v>273</v>
      </c>
      <c r="Q58" s="262">
        <f aca="true" t="shared" si="39" ref="Q58:Q64">P58-O58</f>
        <v>-449</v>
      </c>
      <c r="R58" s="790">
        <f aca="true" t="shared" si="40" ref="R58:R67">ROUND(P58/K58*100,1)</f>
        <v>45</v>
      </c>
      <c r="S58" s="590"/>
    </row>
    <row r="59" spans="1:19" ht="12.75" thickBot="1">
      <c r="A59" s="525">
        <v>205</v>
      </c>
      <c r="B59" s="927" t="s">
        <v>126</v>
      </c>
      <c r="C59" s="72">
        <f t="shared" si="28"/>
        <v>673</v>
      </c>
      <c r="D59" s="22">
        <f t="shared" si="29"/>
        <v>673</v>
      </c>
      <c r="E59" s="24">
        <f t="shared" si="30"/>
        <v>0</v>
      </c>
      <c r="F59" s="793">
        <f t="shared" si="31"/>
        <v>424</v>
      </c>
      <c r="G59" s="793">
        <f t="shared" si="32"/>
        <v>395</v>
      </c>
      <c r="H59" s="882">
        <f t="shared" si="33"/>
        <v>-29</v>
      </c>
      <c r="I59" s="883">
        <f t="shared" si="34"/>
        <v>58.7</v>
      </c>
      <c r="J59" s="86">
        <f t="shared" si="35"/>
        <v>678</v>
      </c>
      <c r="K59" s="22">
        <f t="shared" si="36"/>
        <v>586</v>
      </c>
      <c r="L59" s="24">
        <f t="shared" si="37"/>
        <v>-92</v>
      </c>
      <c r="M59" s="804">
        <f t="shared" si="38"/>
        <v>148.4</v>
      </c>
      <c r="O59" s="31">
        <f>ROUND(O46/'tab.č.1'!D9*1000,0)</f>
        <v>693</v>
      </c>
      <c r="P59" s="22">
        <f>ROUND(P46/'tab.č.1'!D9*1000,0)</f>
        <v>693</v>
      </c>
      <c r="Q59" s="262">
        <f t="shared" si="39"/>
        <v>0</v>
      </c>
      <c r="R59" s="790">
        <f t="shared" si="40"/>
        <v>118.3</v>
      </c>
      <c r="S59" s="590"/>
    </row>
    <row r="60" spans="1:19" ht="12.75" thickBot="1">
      <c r="A60" s="30">
        <v>207</v>
      </c>
      <c r="B60" s="488" t="s">
        <v>80</v>
      </c>
      <c r="C60" s="72">
        <f t="shared" si="28"/>
        <v>651</v>
      </c>
      <c r="D60" s="22">
        <f t="shared" si="29"/>
        <v>541</v>
      </c>
      <c r="E60" s="24">
        <f t="shared" si="30"/>
        <v>-110</v>
      </c>
      <c r="F60" s="793">
        <f t="shared" si="31"/>
        <v>654</v>
      </c>
      <c r="G60" s="793">
        <f t="shared" si="32"/>
        <v>610</v>
      </c>
      <c r="H60" s="882">
        <f t="shared" si="33"/>
        <v>-44</v>
      </c>
      <c r="I60" s="883">
        <f t="shared" si="34"/>
        <v>112.8</v>
      </c>
      <c r="J60" s="86">
        <f t="shared" si="35"/>
        <v>668</v>
      </c>
      <c r="K60" s="22">
        <f t="shared" si="36"/>
        <v>434</v>
      </c>
      <c r="L60" s="24">
        <f t="shared" si="37"/>
        <v>-234</v>
      </c>
      <c r="M60" s="804">
        <f t="shared" si="38"/>
        <v>71.1</v>
      </c>
      <c r="O60" s="31">
        <f>ROUND(O47/'tab.č.1'!D10*1000,0)</f>
        <v>685</v>
      </c>
      <c r="P60" s="22">
        <f>ROUND(P47/'tab.č.1'!D10*1000,0)</f>
        <v>474</v>
      </c>
      <c r="Q60" s="262">
        <f t="shared" si="39"/>
        <v>-211</v>
      </c>
      <c r="R60" s="790">
        <f t="shared" si="40"/>
        <v>109.2</v>
      </c>
      <c r="S60" s="590"/>
    </row>
    <row r="61" spans="1:19" ht="12.75" thickBot="1">
      <c r="A61" s="30">
        <v>209</v>
      </c>
      <c r="B61" s="488" t="s">
        <v>125</v>
      </c>
      <c r="C61" s="72">
        <f t="shared" si="28"/>
        <v>722</v>
      </c>
      <c r="D61" s="22">
        <f t="shared" si="29"/>
        <v>722</v>
      </c>
      <c r="E61" s="24">
        <f t="shared" si="30"/>
        <v>0</v>
      </c>
      <c r="F61" s="793">
        <f t="shared" si="31"/>
        <v>724</v>
      </c>
      <c r="G61" s="793">
        <f t="shared" si="32"/>
        <v>676</v>
      </c>
      <c r="H61" s="882">
        <f t="shared" si="33"/>
        <v>-48</v>
      </c>
      <c r="I61" s="883">
        <f t="shared" si="34"/>
        <v>93.6</v>
      </c>
      <c r="J61" s="86">
        <f t="shared" si="35"/>
        <v>742</v>
      </c>
      <c r="K61" s="22">
        <f t="shared" si="36"/>
        <v>642</v>
      </c>
      <c r="L61" s="24">
        <f t="shared" si="37"/>
        <v>-100</v>
      </c>
      <c r="M61" s="804">
        <f t="shared" si="38"/>
        <v>95</v>
      </c>
      <c r="O61" s="31">
        <f>ROUND(O48/'tab.č.1'!D11*1000,0)</f>
        <v>756</v>
      </c>
      <c r="P61" s="22">
        <f>ROUND(P48/'tab.č.1'!D11*1000,0)</f>
        <v>756</v>
      </c>
      <c r="Q61" s="262">
        <f t="shared" si="39"/>
        <v>0</v>
      </c>
      <c r="R61" s="790">
        <f t="shared" si="40"/>
        <v>117.8</v>
      </c>
      <c r="S61" s="590"/>
    </row>
    <row r="62" spans="1:19" ht="12.75" thickBot="1">
      <c r="A62" s="30">
        <v>211</v>
      </c>
      <c r="B62" s="488" t="s">
        <v>21</v>
      </c>
      <c r="C62" s="72">
        <f t="shared" si="28"/>
        <v>651</v>
      </c>
      <c r="D62" s="22">
        <f t="shared" si="29"/>
        <v>624</v>
      </c>
      <c r="E62" s="24">
        <f t="shared" si="30"/>
        <v>-27</v>
      </c>
      <c r="F62" s="793">
        <f t="shared" si="31"/>
        <v>657</v>
      </c>
      <c r="G62" s="793">
        <f t="shared" si="32"/>
        <v>612</v>
      </c>
      <c r="H62" s="882">
        <f t="shared" si="33"/>
        <v>-45</v>
      </c>
      <c r="I62" s="883">
        <f t="shared" si="34"/>
        <v>98.1</v>
      </c>
      <c r="J62" s="86">
        <f t="shared" si="35"/>
        <v>678</v>
      </c>
      <c r="K62" s="22">
        <f t="shared" si="36"/>
        <v>556</v>
      </c>
      <c r="L62" s="24">
        <f t="shared" si="37"/>
        <v>-122</v>
      </c>
      <c r="M62" s="804">
        <f t="shared" si="38"/>
        <v>90.8</v>
      </c>
      <c r="O62" s="31">
        <f>ROUND(O49/'tab.č.1'!D12*1000,0)</f>
        <v>693</v>
      </c>
      <c r="P62" s="22">
        <f>ROUND(P49/'tab.č.1'!D12*1000,0)</f>
        <v>531</v>
      </c>
      <c r="Q62" s="262">
        <f t="shared" si="39"/>
        <v>-162</v>
      </c>
      <c r="R62" s="790">
        <f t="shared" si="40"/>
        <v>95.5</v>
      </c>
      <c r="S62" s="590"/>
    </row>
    <row r="63" spans="1:19" ht="12.75" thickBot="1">
      <c r="A63" s="30">
        <v>213</v>
      </c>
      <c r="B63" s="489" t="s">
        <v>49</v>
      </c>
      <c r="C63" s="72">
        <f t="shared" si="28"/>
        <v>615</v>
      </c>
      <c r="D63" s="22">
        <f t="shared" si="29"/>
        <v>615</v>
      </c>
      <c r="E63" s="24">
        <f t="shared" si="30"/>
        <v>0</v>
      </c>
      <c r="F63" s="793">
        <f t="shared" si="31"/>
        <v>608</v>
      </c>
      <c r="G63" s="793">
        <f t="shared" si="32"/>
        <v>567</v>
      </c>
      <c r="H63" s="882">
        <f t="shared" si="33"/>
        <v>-41</v>
      </c>
      <c r="I63" s="883">
        <f t="shared" si="34"/>
        <v>92.2</v>
      </c>
      <c r="J63" s="86">
        <f t="shared" si="35"/>
        <v>635</v>
      </c>
      <c r="K63" s="22">
        <f t="shared" si="36"/>
        <v>549</v>
      </c>
      <c r="L63" s="24">
        <f t="shared" si="37"/>
        <v>-86</v>
      </c>
      <c r="M63" s="804">
        <f t="shared" si="38"/>
        <v>96.8</v>
      </c>
      <c r="O63" s="31">
        <f>ROUND(O50/'tab.č.1'!D13*1000,0)</f>
        <v>662</v>
      </c>
      <c r="P63" s="22">
        <f>ROUND(P50/'tab.č.1'!D13*1000,0)</f>
        <v>662</v>
      </c>
      <c r="Q63" s="262">
        <f t="shared" si="39"/>
        <v>0</v>
      </c>
      <c r="R63" s="790">
        <f t="shared" si="40"/>
        <v>120.6</v>
      </c>
      <c r="S63" s="590"/>
    </row>
    <row r="64" spans="1:19" ht="12.75" thickBot="1">
      <c r="A64" s="30">
        <v>217</v>
      </c>
      <c r="B64" s="488" t="s">
        <v>104</v>
      </c>
      <c r="C64" s="72">
        <f t="shared" si="28"/>
        <v>634</v>
      </c>
      <c r="D64" s="22">
        <f t="shared" si="29"/>
        <v>634</v>
      </c>
      <c r="E64" s="24">
        <f t="shared" si="30"/>
        <v>0</v>
      </c>
      <c r="F64" s="793">
        <f t="shared" si="31"/>
        <v>626</v>
      </c>
      <c r="G64" s="793">
        <f t="shared" si="32"/>
        <v>583</v>
      </c>
      <c r="H64" s="221">
        <f t="shared" si="33"/>
        <v>-43</v>
      </c>
      <c r="I64" s="883">
        <f t="shared" si="34"/>
        <v>92</v>
      </c>
      <c r="J64" s="86">
        <f t="shared" si="35"/>
        <v>641</v>
      </c>
      <c r="K64" s="22">
        <f t="shared" si="36"/>
        <v>554</v>
      </c>
      <c r="L64" s="24">
        <f t="shared" si="37"/>
        <v>-87</v>
      </c>
      <c r="M64" s="804">
        <f t="shared" si="38"/>
        <v>95</v>
      </c>
      <c r="O64" s="31">
        <f>ROUND(O51/'tab.č.1'!D14*1000,0)</f>
        <v>652</v>
      </c>
      <c r="P64" s="22">
        <f>ROUND(P51/'tab.č.1'!D14*1000,0)</f>
        <v>652</v>
      </c>
      <c r="Q64" s="262">
        <f t="shared" si="39"/>
        <v>0</v>
      </c>
      <c r="R64" s="790">
        <f t="shared" si="40"/>
        <v>117.7</v>
      </c>
      <c r="S64" s="590"/>
    </row>
    <row r="65" spans="1:19" ht="12.75" thickBot="1">
      <c r="A65" s="446">
        <v>228</v>
      </c>
      <c r="B65" s="764" t="s">
        <v>189</v>
      </c>
      <c r="C65" s="640"/>
      <c r="D65" s="547"/>
      <c r="E65" s="608"/>
      <c r="F65" s="793">
        <f t="shared" si="31"/>
        <v>407</v>
      </c>
      <c r="G65" s="793">
        <f t="shared" si="32"/>
        <v>380</v>
      </c>
      <c r="H65" s="884">
        <f>G65-F65</f>
        <v>-27</v>
      </c>
      <c r="I65" s="885"/>
      <c r="J65" s="815">
        <f t="shared" si="35"/>
        <v>488</v>
      </c>
      <c r="K65" s="547">
        <f t="shared" si="36"/>
        <v>422</v>
      </c>
      <c r="L65" s="608">
        <f>K65-J65</f>
        <v>-66</v>
      </c>
      <c r="M65" s="806">
        <f t="shared" si="38"/>
        <v>111.1</v>
      </c>
      <c r="O65" s="338"/>
      <c r="P65" s="285"/>
      <c r="Q65" s="976"/>
      <c r="R65" s="856"/>
      <c r="S65" s="590"/>
    </row>
    <row r="66" spans="1:19" ht="13.5" thickBot="1" thickTop="1">
      <c r="A66" s="765" t="s">
        <v>22</v>
      </c>
      <c r="B66" s="765"/>
      <c r="C66" s="796">
        <f>ROUND(C53/H89*1000,0)</f>
        <v>657</v>
      </c>
      <c r="D66" s="276">
        <f>ROUND(D53/H89*1000,0)</f>
        <v>631</v>
      </c>
      <c r="E66" s="766">
        <f t="shared" si="30"/>
        <v>-26</v>
      </c>
      <c r="F66" s="793">
        <f t="shared" si="31"/>
        <v>612</v>
      </c>
      <c r="G66" s="793">
        <f t="shared" si="32"/>
        <v>570</v>
      </c>
      <c r="H66" s="766">
        <f t="shared" si="33"/>
        <v>-42</v>
      </c>
      <c r="I66" s="886">
        <f t="shared" si="34"/>
        <v>90.3</v>
      </c>
      <c r="J66" s="813">
        <f t="shared" si="35"/>
        <v>672</v>
      </c>
      <c r="K66" s="813">
        <f t="shared" si="36"/>
        <v>549</v>
      </c>
      <c r="L66" s="813">
        <f>K66-J66</f>
        <v>-123</v>
      </c>
      <c r="M66" s="814">
        <f t="shared" si="38"/>
        <v>96.3</v>
      </c>
      <c r="O66" s="813">
        <f>ROUND(O53/'tab.č.1'!D16*1000,0)</f>
        <v>691</v>
      </c>
      <c r="P66" s="813">
        <f>ROUND(P53/'tab.č.1'!D16*1000,0)</f>
        <v>547</v>
      </c>
      <c r="Q66" s="813">
        <f>P66-O66</f>
        <v>-144</v>
      </c>
      <c r="R66" s="814">
        <f t="shared" si="40"/>
        <v>99.6</v>
      </c>
      <c r="S66" s="590"/>
    </row>
    <row r="67" spans="1:19" ht="13.5" thickBot="1" thickTop="1">
      <c r="A67" s="765" t="s">
        <v>32</v>
      </c>
      <c r="B67" s="765"/>
      <c r="C67" s="796">
        <f>ROUND(C54/H90*1000,0)</f>
        <v>699</v>
      </c>
      <c r="D67" s="276">
        <f>ROUND(D54/H90*1000,0)</f>
        <v>689</v>
      </c>
      <c r="E67" s="766">
        <f t="shared" si="30"/>
        <v>-10</v>
      </c>
      <c r="F67" s="793">
        <f t="shared" si="31"/>
        <v>687</v>
      </c>
      <c r="G67" s="793">
        <f t="shared" si="32"/>
        <v>637</v>
      </c>
      <c r="H67" s="766">
        <f t="shared" si="33"/>
        <v>-50</v>
      </c>
      <c r="I67" s="887">
        <f t="shared" si="34"/>
        <v>92.5</v>
      </c>
      <c r="J67" s="813">
        <f t="shared" si="35"/>
        <v>716</v>
      </c>
      <c r="K67" s="813">
        <f t="shared" si="36"/>
        <v>667</v>
      </c>
      <c r="L67" s="813">
        <f>K67-J67</f>
        <v>-49</v>
      </c>
      <c r="M67" s="814">
        <f t="shared" si="38"/>
        <v>104.7</v>
      </c>
      <c r="O67" s="813">
        <f>ROUND(O54/'tab.č.1'!D17*1000,0)</f>
        <v>732</v>
      </c>
      <c r="P67" s="813">
        <f>ROUND(P54/'tab.č.1'!D17*1000,0)</f>
        <v>588</v>
      </c>
      <c r="Q67" s="813">
        <f>P67-O67</f>
        <v>-144</v>
      </c>
      <c r="R67" s="814">
        <f t="shared" si="40"/>
        <v>88.2</v>
      </c>
      <c r="S67" s="590"/>
    </row>
    <row r="68" spans="2:9" ht="12.75" thickTop="1">
      <c r="B68" s="423"/>
      <c r="F68" s="44"/>
      <c r="I68" s="229"/>
    </row>
    <row r="69" spans="1:9" ht="12">
      <c r="A69" s="549" t="s">
        <v>210</v>
      </c>
      <c r="B69" s="400"/>
      <c r="F69" s="44"/>
      <c r="I69" s="47"/>
    </row>
    <row r="70" spans="1:9" s="580" customFormat="1" ht="12">
      <c r="A70" s="549"/>
      <c r="B70" s="549"/>
      <c r="C70" s="549"/>
      <c r="D70" s="549"/>
      <c r="E70" s="549"/>
      <c r="F70" s="589"/>
      <c r="I70" s="566"/>
    </row>
    <row r="71" spans="1:9" s="228" customFormat="1" ht="12">
      <c r="A71" s="550"/>
      <c r="B71" s="549"/>
      <c r="C71" s="549"/>
      <c r="D71" s="549"/>
      <c r="E71" s="549"/>
      <c r="F71" s="399"/>
      <c r="G71" s="399"/>
      <c r="H71" s="44"/>
      <c r="I71" s="229"/>
    </row>
    <row r="72" spans="1:9" ht="12">
      <c r="A72" s="549"/>
      <c r="B72" s="550"/>
      <c r="C72" s="550"/>
      <c r="D72" s="550"/>
      <c r="E72" s="550"/>
      <c r="F72" s="403"/>
      <c r="G72" s="403"/>
      <c r="H72" s="88"/>
      <c r="I72" s="47"/>
    </row>
    <row r="73" spans="1:9" ht="12" hidden="1">
      <c r="A73" s="641" t="s">
        <v>157</v>
      </c>
      <c r="B73" s="642"/>
      <c r="C73" s="549"/>
      <c r="D73" s="549"/>
      <c r="E73" s="549"/>
      <c r="I73" s="47"/>
    </row>
    <row r="74" spans="2:8" ht="12" hidden="1">
      <c r="B74" s="400"/>
      <c r="C74" s="400"/>
      <c r="D74" s="400"/>
      <c r="E74" s="400"/>
      <c r="F74" s="400"/>
      <c r="G74" s="400"/>
      <c r="H74" s="400"/>
    </row>
    <row r="75" spans="2:8" ht="12" hidden="1">
      <c r="B75" s="400"/>
      <c r="C75" s="400"/>
      <c r="D75" s="400"/>
      <c r="E75" s="591" t="s">
        <v>151</v>
      </c>
      <c r="F75" s="591"/>
      <c r="G75" s="400"/>
      <c r="H75" s="400"/>
    </row>
    <row r="76" spans="3:6" ht="15.75" hidden="1">
      <c r="C76" s="13" t="s">
        <v>144</v>
      </c>
      <c r="D76" s="13" t="s">
        <v>145</v>
      </c>
      <c r="E76" s="592" t="s">
        <v>150</v>
      </c>
      <c r="F76" s="590"/>
    </row>
    <row r="77" ht="12" hidden="1">
      <c r="C77" s="13">
        <v>2008</v>
      </c>
    </row>
    <row r="78" ht="12" hidden="1">
      <c r="C78" s="13" t="s">
        <v>14</v>
      </c>
    </row>
    <row r="79" ht="12" hidden="1"/>
    <row r="80" spans="1:9" ht="12" hidden="1">
      <c r="A80" s="611">
        <v>111</v>
      </c>
      <c r="B80" s="582" t="s">
        <v>23</v>
      </c>
      <c r="C80" s="623">
        <v>6491318</v>
      </c>
      <c r="D80" s="624">
        <v>4781</v>
      </c>
      <c r="E80" s="611">
        <v>111</v>
      </c>
      <c r="F80" s="636" t="s">
        <v>23</v>
      </c>
      <c r="G80" s="623"/>
      <c r="H80" s="623">
        <v>6491318</v>
      </c>
      <c r="I80" s="624">
        <v>4781</v>
      </c>
    </row>
    <row r="81" spans="1:9" ht="12" hidden="1">
      <c r="A81" s="627">
        <v>201</v>
      </c>
      <c r="B81" s="583" t="s">
        <v>24</v>
      </c>
      <c r="C81" s="587">
        <v>554130</v>
      </c>
      <c r="D81" s="628">
        <v>371</v>
      </c>
      <c r="E81" s="612">
        <v>201</v>
      </c>
      <c r="F81" s="615" t="s">
        <v>24</v>
      </c>
      <c r="G81" s="587"/>
      <c r="H81" s="587">
        <v>554130</v>
      </c>
      <c r="I81" s="628">
        <v>371</v>
      </c>
    </row>
    <row r="82" spans="1:9" ht="12" hidden="1">
      <c r="A82" s="612">
        <v>205</v>
      </c>
      <c r="B82" s="584" t="s">
        <v>146</v>
      </c>
      <c r="C82" s="587">
        <v>360147</v>
      </c>
      <c r="D82" s="628">
        <v>235</v>
      </c>
      <c r="E82" s="613">
        <v>205</v>
      </c>
      <c r="F82" s="616" t="s">
        <v>126</v>
      </c>
      <c r="G82" s="617"/>
      <c r="H82" s="617">
        <f>C82+C88+C89</f>
        <v>681508</v>
      </c>
      <c r="I82" s="637">
        <f>D82+D88+D89</f>
        <v>460</v>
      </c>
    </row>
    <row r="83" spans="1:10" ht="12" hidden="1">
      <c r="A83" s="612">
        <v>207</v>
      </c>
      <c r="B83" s="584" t="s">
        <v>80</v>
      </c>
      <c r="C83" s="587">
        <v>669095</v>
      </c>
      <c r="D83" s="628">
        <v>336</v>
      </c>
      <c r="E83" s="612">
        <v>207</v>
      </c>
      <c r="F83" s="615" t="s">
        <v>80</v>
      </c>
      <c r="G83" s="587"/>
      <c r="H83" s="587">
        <v>669095</v>
      </c>
      <c r="I83" s="628">
        <v>336</v>
      </c>
      <c r="J83" s="610"/>
    </row>
    <row r="84" spans="1:10" ht="12" hidden="1">
      <c r="A84" s="612">
        <v>209</v>
      </c>
      <c r="B84" s="584" t="s">
        <v>147</v>
      </c>
      <c r="C84" s="587">
        <v>132261</v>
      </c>
      <c r="D84" s="628">
        <v>89</v>
      </c>
      <c r="E84" s="612">
        <v>209</v>
      </c>
      <c r="F84" s="615" t="s">
        <v>125</v>
      </c>
      <c r="G84" s="587"/>
      <c r="H84" s="587">
        <v>132261</v>
      </c>
      <c r="I84" s="628">
        <v>89</v>
      </c>
      <c r="J84" s="610"/>
    </row>
    <row r="85" spans="1:10" ht="12" hidden="1">
      <c r="A85" s="612">
        <v>211</v>
      </c>
      <c r="B85" s="584" t="s">
        <v>21</v>
      </c>
      <c r="C85" s="587">
        <v>1088710</v>
      </c>
      <c r="D85" s="628">
        <v>620</v>
      </c>
      <c r="E85" s="612">
        <v>211</v>
      </c>
      <c r="F85" s="615" t="s">
        <v>21</v>
      </c>
      <c r="G85" s="587"/>
      <c r="H85" s="587">
        <v>1088710</v>
      </c>
      <c r="I85" s="628">
        <v>620</v>
      </c>
      <c r="J85" s="610"/>
    </row>
    <row r="86" spans="1:10" ht="12" hidden="1">
      <c r="A86" s="612">
        <v>213</v>
      </c>
      <c r="B86" s="24" t="s">
        <v>49</v>
      </c>
      <c r="C86" s="587">
        <v>378850</v>
      </c>
      <c r="D86" s="628">
        <v>203</v>
      </c>
      <c r="E86" s="612">
        <v>213</v>
      </c>
      <c r="F86" s="618" t="s">
        <v>49</v>
      </c>
      <c r="G86" s="587"/>
      <c r="H86" s="587">
        <v>378850</v>
      </c>
      <c r="I86" s="628">
        <v>203</v>
      </c>
      <c r="J86" s="610"/>
    </row>
    <row r="87" spans="1:10" ht="12" hidden="1">
      <c r="A87" s="612">
        <v>217</v>
      </c>
      <c r="B87" s="584" t="s">
        <v>79</v>
      </c>
      <c r="C87" s="587">
        <v>368932</v>
      </c>
      <c r="D87" s="628">
        <v>219</v>
      </c>
      <c r="E87" s="612">
        <v>217</v>
      </c>
      <c r="F87" s="615" t="s">
        <v>104</v>
      </c>
      <c r="G87" s="587"/>
      <c r="H87" s="587">
        <v>368932</v>
      </c>
      <c r="I87" s="628">
        <v>219</v>
      </c>
      <c r="J87" s="610"/>
    </row>
    <row r="88" spans="1:9" ht="12.75" hidden="1" thickBot="1">
      <c r="A88" s="612">
        <v>222</v>
      </c>
      <c r="B88" s="584" t="s">
        <v>148</v>
      </c>
      <c r="C88" s="587">
        <v>310762</v>
      </c>
      <c r="D88" s="628">
        <v>194</v>
      </c>
      <c r="E88" s="614">
        <v>228</v>
      </c>
      <c r="F88" s="638" t="s">
        <v>123</v>
      </c>
      <c r="G88" s="625"/>
      <c r="H88" s="625">
        <v>0</v>
      </c>
      <c r="I88" s="639">
        <v>0</v>
      </c>
    </row>
    <row r="89" spans="1:9" ht="12.75" hidden="1" thickBot="1">
      <c r="A89" s="629">
        <v>227</v>
      </c>
      <c r="B89" s="630" t="s">
        <v>149</v>
      </c>
      <c r="C89" s="625">
        <v>10599</v>
      </c>
      <c r="D89" s="626">
        <v>31</v>
      </c>
      <c r="E89" s="588" t="s">
        <v>22</v>
      </c>
      <c r="F89" s="621"/>
      <c r="G89" s="586"/>
      <c r="H89" s="595">
        <f>SUM(H81:H88)</f>
        <v>3873486</v>
      </c>
      <c r="I89" s="622">
        <f>SUM(I81:I88)</f>
        <v>2298</v>
      </c>
    </row>
    <row r="90" spans="1:9" ht="13.5" hidden="1" thickBot="1" thickTop="1">
      <c r="A90" s="619" t="s">
        <v>22</v>
      </c>
      <c r="B90" s="621"/>
      <c r="C90" s="634">
        <v>3873486</v>
      </c>
      <c r="D90" s="635">
        <v>2298</v>
      </c>
      <c r="E90" s="581" t="s">
        <v>32</v>
      </c>
      <c r="F90" s="619"/>
      <c r="G90" s="585"/>
      <c r="H90" s="594">
        <f>SUM(H80,H89)</f>
        <v>10364804</v>
      </c>
      <c r="I90" s="620">
        <f>SUM(I80,I89)</f>
        <v>7079</v>
      </c>
    </row>
    <row r="91" spans="1:4" ht="13.5" hidden="1" thickBot="1" thickTop="1">
      <c r="A91" s="33" t="s">
        <v>97</v>
      </c>
      <c r="B91" s="631"/>
      <c r="C91" s="632">
        <v>10364804</v>
      </c>
      <c r="D91" s="633">
        <v>7079</v>
      </c>
    </row>
    <row r="92" ht="12" hidden="1"/>
  </sheetData>
  <sheetProtection/>
  <mergeCells count="16">
    <mergeCell ref="C40:E40"/>
    <mergeCell ref="F40:H40"/>
    <mergeCell ref="J3:L3"/>
    <mergeCell ref="J19:M19"/>
    <mergeCell ref="J40:L40"/>
    <mergeCell ref="J56:M56"/>
    <mergeCell ref="O3:Q3"/>
    <mergeCell ref="O19:R19"/>
    <mergeCell ref="O40:Q40"/>
    <mergeCell ref="O56:R56"/>
    <mergeCell ref="C3:E3"/>
    <mergeCell ref="F3:H3"/>
    <mergeCell ref="C19:E19"/>
    <mergeCell ref="F19:I19"/>
    <mergeCell ref="C56:E56"/>
    <mergeCell ref="F56:I56"/>
  </mergeCells>
  <printOptions/>
  <pageMargins left="0.5118110236220472" right="0.6299212598425197" top="1.4566929133858268" bottom="0.8661417322834646" header="0.4330708661417323" footer="0.5118110236220472"/>
  <pageSetup fitToHeight="2" horizontalDpi="600" verticalDpi="600" orientation="landscape" paperSize="9" scale="81" r:id="rId1"/>
  <headerFooter alignWithMargins="0">
    <oddHeader>&amp;C&amp;"Arial,Tučné"&amp;14Náklady na činnost zdravotních pojišťoven v letech 2009 až  2011
(v tis. Kč) &amp;R&amp;"Arial CE,Tučné"&amp;10Příloha
Tabulka č. 1a
&amp;9
</oddHeader>
    <oddFooter>&amp;L&amp;"Arial CE,Tučné"&amp;9
Ministerstvo financí&amp;C&amp;"Arial CE,Tučné"&amp;9Stránka &amp;P z &amp;N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E26" sqref="E26"/>
    </sheetView>
  </sheetViews>
  <sheetFormatPr defaultColWidth="9.140625" defaultRowHeight="12"/>
  <cols>
    <col min="1" max="1" width="9.28125" style="57" customWidth="1"/>
    <col min="2" max="2" width="52.8515625" style="57" customWidth="1"/>
    <col min="3" max="3" width="30.28125" style="57" customWidth="1"/>
    <col min="4" max="4" width="29.140625" style="57" customWidth="1"/>
    <col min="5" max="5" width="25.8515625" style="57" customWidth="1"/>
    <col min="6" max="16384" width="9.28125" style="57" customWidth="1"/>
  </cols>
  <sheetData>
    <row r="1" spans="1:5" ht="15.75" thickTop="1">
      <c r="A1" s="55"/>
      <c r="B1" s="717"/>
      <c r="C1" s="56" t="s">
        <v>50</v>
      </c>
      <c r="D1" s="56" t="s">
        <v>50</v>
      </c>
      <c r="E1" s="56" t="s">
        <v>51</v>
      </c>
    </row>
    <row r="2" spans="1:5" ht="13.5" thickBot="1">
      <c r="A2" s="58"/>
      <c r="B2" s="59"/>
      <c r="C2" s="62" t="s">
        <v>36</v>
      </c>
      <c r="D2" s="442" t="s">
        <v>36</v>
      </c>
      <c r="E2" s="565" t="s">
        <v>36</v>
      </c>
    </row>
    <row r="3" spans="1:5" ht="13.5" thickTop="1">
      <c r="A3" s="59" t="s">
        <v>7</v>
      </c>
      <c r="B3" s="443" t="s">
        <v>8</v>
      </c>
      <c r="C3" s="56">
        <v>2010</v>
      </c>
      <c r="D3" s="56">
        <v>2011</v>
      </c>
      <c r="E3" s="60"/>
    </row>
    <row r="4" spans="1:5" ht="12.75">
      <c r="A4" s="60"/>
      <c r="B4" s="449"/>
      <c r="C4" s="59" t="s">
        <v>14</v>
      </c>
      <c r="D4" s="59" t="s">
        <v>75</v>
      </c>
      <c r="E4" s="59"/>
    </row>
    <row r="5" spans="1:5" ht="13.5" thickBot="1">
      <c r="A5" s="61"/>
      <c r="B5" s="460"/>
      <c r="C5" s="62"/>
      <c r="D5" s="62"/>
      <c r="E5" s="62" t="s">
        <v>162</v>
      </c>
    </row>
    <row r="6" spans="1:5" ht="14.25" thickBot="1" thickTop="1">
      <c r="A6" s="63"/>
      <c r="B6" s="63"/>
      <c r="C6" s="457" t="s">
        <v>95</v>
      </c>
      <c r="D6" s="457" t="s">
        <v>96</v>
      </c>
      <c r="E6" s="461" t="s">
        <v>115</v>
      </c>
    </row>
    <row r="7" spans="1:5" ht="19.5" customHeight="1" thickTop="1">
      <c r="A7" s="454">
        <v>111</v>
      </c>
      <c r="B7" s="450" t="s">
        <v>23</v>
      </c>
      <c r="C7" s="602">
        <v>47088176</v>
      </c>
      <c r="D7" s="602">
        <v>47342676</v>
      </c>
      <c r="E7" s="817">
        <f>D7-C7</f>
        <v>254500</v>
      </c>
    </row>
    <row r="8" spans="1:5" ht="19.5" customHeight="1">
      <c r="A8" s="455">
        <v>201</v>
      </c>
      <c r="B8" s="450" t="s">
        <v>24</v>
      </c>
      <c r="C8" s="603">
        <v>842905</v>
      </c>
      <c r="D8" s="603">
        <v>948733</v>
      </c>
      <c r="E8" s="818">
        <f aca="true" t="shared" si="0" ref="E8:E17">D8-C8</f>
        <v>105828</v>
      </c>
    </row>
    <row r="9" spans="1:5" ht="19.5" customHeight="1">
      <c r="A9" s="456">
        <v>205</v>
      </c>
      <c r="B9" s="921" t="s">
        <v>131</v>
      </c>
      <c r="C9" s="643">
        <v>3283136</v>
      </c>
      <c r="D9" s="643">
        <v>3320207</v>
      </c>
      <c r="E9" s="818">
        <f t="shared" si="0"/>
        <v>37071</v>
      </c>
    </row>
    <row r="10" spans="1:5" ht="19.5" customHeight="1">
      <c r="A10" s="456">
        <v>207</v>
      </c>
      <c r="B10" s="451" t="s">
        <v>80</v>
      </c>
      <c r="C10" s="603">
        <v>-2121860</v>
      </c>
      <c r="D10" s="603">
        <v>-2156502</v>
      </c>
      <c r="E10" s="818">
        <f t="shared" si="0"/>
        <v>-34642</v>
      </c>
    </row>
    <row r="11" spans="1:5" ht="19.5" customHeight="1">
      <c r="A11" s="456">
        <v>209</v>
      </c>
      <c r="B11" s="451" t="s">
        <v>125</v>
      </c>
      <c r="C11" s="603">
        <v>222402</v>
      </c>
      <c r="D11" s="603">
        <v>164391</v>
      </c>
      <c r="E11" s="818">
        <f t="shared" si="0"/>
        <v>-58011</v>
      </c>
    </row>
    <row r="12" spans="1:5" ht="19.5" customHeight="1">
      <c r="A12" s="456">
        <v>211</v>
      </c>
      <c r="B12" s="451" t="s">
        <v>21</v>
      </c>
      <c r="C12" s="603">
        <v>-228474</v>
      </c>
      <c r="D12" s="603">
        <v>188908</v>
      </c>
      <c r="E12" s="818">
        <f t="shared" si="0"/>
        <v>417382</v>
      </c>
    </row>
    <row r="13" spans="1:5" ht="19.5" customHeight="1">
      <c r="A13" s="456">
        <v>213</v>
      </c>
      <c r="B13" s="452" t="s">
        <v>49</v>
      </c>
      <c r="C13" s="603">
        <v>1692316</v>
      </c>
      <c r="D13" s="603">
        <v>1806789</v>
      </c>
      <c r="E13" s="818">
        <f t="shared" si="0"/>
        <v>114473</v>
      </c>
    </row>
    <row r="14" spans="1:5" ht="19.5" customHeight="1">
      <c r="A14" s="456">
        <v>217</v>
      </c>
      <c r="B14" s="451" t="s">
        <v>79</v>
      </c>
      <c r="C14" s="603">
        <v>1268694</v>
      </c>
      <c r="D14" s="603">
        <v>1268644</v>
      </c>
      <c r="E14" s="818">
        <f t="shared" si="0"/>
        <v>-50</v>
      </c>
    </row>
    <row r="15" spans="1:5" ht="19.5" customHeight="1" thickBot="1">
      <c r="A15" s="461">
        <v>227</v>
      </c>
      <c r="B15" s="453" t="s">
        <v>123</v>
      </c>
      <c r="C15" s="1011">
        <v>425787</v>
      </c>
      <c r="D15" s="1011">
        <v>76144</v>
      </c>
      <c r="E15" s="877">
        <f t="shared" si="0"/>
        <v>-349643</v>
      </c>
    </row>
    <row r="16" spans="1:5" ht="19.5" customHeight="1" thickBot="1" thickTop="1">
      <c r="A16" s="64" t="s">
        <v>76</v>
      </c>
      <c r="B16" s="64"/>
      <c r="C16" s="458">
        <f>SUM(C8:C15)</f>
        <v>5384906</v>
      </c>
      <c r="D16" s="606">
        <f>SUM(D8:D15)</f>
        <v>5617314</v>
      </c>
      <c r="E16" s="819">
        <f t="shared" si="0"/>
        <v>232408</v>
      </c>
    </row>
    <row r="17" spans="1:5" ht="19.5" customHeight="1" thickBot="1" thickTop="1">
      <c r="A17" s="65" t="s">
        <v>77</v>
      </c>
      <c r="B17" s="65"/>
      <c r="C17" s="459">
        <f>SUM(C7,C16)</f>
        <v>52473082</v>
      </c>
      <c r="D17" s="605">
        <f>SUM(D7,D16)</f>
        <v>52959990</v>
      </c>
      <c r="E17" s="819">
        <f t="shared" si="0"/>
        <v>486908</v>
      </c>
    </row>
    <row r="18" spans="1:5" ht="13.5" thickTop="1">
      <c r="A18" s="538" t="s">
        <v>133</v>
      </c>
      <c r="C18" s="538"/>
      <c r="D18" s="538"/>
      <c r="E18" s="538"/>
    </row>
    <row r="19" spans="1:7" ht="12.75">
      <c r="A19" s="538" t="s">
        <v>163</v>
      </c>
      <c r="C19" s="538"/>
      <c r="D19" s="538"/>
      <c r="E19" s="538"/>
      <c r="F19" s="28"/>
      <c r="G19" s="28"/>
    </row>
    <row r="20" spans="1:7" ht="12.75">
      <c r="A20" s="538" t="s">
        <v>116</v>
      </c>
      <c r="C20" s="538"/>
      <c r="D20" s="538"/>
      <c r="E20" s="538"/>
      <c r="F20" s="28"/>
      <c r="G20" s="28"/>
    </row>
    <row r="21" spans="1:7" ht="12.75">
      <c r="A21" s="538" t="s">
        <v>117</v>
      </c>
      <c r="C21" s="538"/>
      <c r="D21" s="538"/>
      <c r="E21" s="538"/>
      <c r="F21" s="28"/>
      <c r="G21" s="28"/>
    </row>
    <row r="22" spans="1:7" ht="12.75">
      <c r="A22" s="538" t="s">
        <v>164</v>
      </c>
      <c r="C22" s="538"/>
      <c r="D22" s="538"/>
      <c r="E22" s="538"/>
      <c r="F22" s="28"/>
      <c r="G22" s="28"/>
    </row>
    <row r="23" spans="1:7" ht="12.75">
      <c r="A23" s="539" t="s">
        <v>173</v>
      </c>
      <c r="C23" s="539"/>
      <c r="D23" s="539"/>
      <c r="E23" s="539"/>
      <c r="F23" s="28"/>
      <c r="G23" s="28"/>
    </row>
    <row r="24" spans="1:7" s="406" customFormat="1" ht="12.75">
      <c r="A24" s="539" t="s">
        <v>155</v>
      </c>
      <c r="C24" s="539"/>
      <c r="D24" s="539"/>
      <c r="E24" s="539"/>
      <c r="F24" s="79"/>
      <c r="G24" s="79"/>
    </row>
    <row r="25" spans="1:7" s="406" customFormat="1" ht="12.75">
      <c r="A25" s="539" t="s">
        <v>186</v>
      </c>
      <c r="C25" s="539"/>
      <c r="D25" s="539"/>
      <c r="E25" s="539"/>
      <c r="F25" s="79"/>
      <c r="G25" s="79"/>
    </row>
    <row r="26" spans="1:5" s="401" customFormat="1" ht="12.75">
      <c r="A26" s="539" t="s">
        <v>156</v>
      </c>
      <c r="C26" s="539"/>
      <c r="D26" s="539"/>
      <c r="E26" s="539"/>
    </row>
    <row r="27" spans="2:5" ht="12.75">
      <c r="B27" s="538"/>
      <c r="C27" s="538"/>
      <c r="D27" s="538"/>
      <c r="E27" s="538"/>
    </row>
    <row r="28" spans="2:5" ht="12.75">
      <c r="B28" s="762"/>
      <c r="C28" s="763"/>
      <c r="D28" s="763"/>
      <c r="E28" s="763"/>
    </row>
    <row r="29" spans="2:5" ht="12.75">
      <c r="B29" s="762"/>
      <c r="C29" s="763"/>
      <c r="D29" s="763"/>
      <c r="E29" s="763"/>
    </row>
  </sheetData>
  <sheetProtection/>
  <printOptions/>
  <pageMargins left="1.46" right="0.787401575" top="1.25" bottom="0.984251969" header="0.4921259845" footer="0.4921259845"/>
  <pageSetup fitToHeight="1" fitToWidth="1" horizontalDpi="600" verticalDpi="600" orientation="landscape" paperSize="9" r:id="rId1"/>
  <headerFooter alignWithMargins="0">
    <oddHeader>&amp;C&amp;"Arial CE,Tučné"&amp;12Výstupy z přerozdělování výběru pojistného a platby státu podle skutečnosti r. 2010 a  r. 2011
&amp;R&amp;"Arial CE,Tučné"&amp;10Příloha
Tabulka č. 1 c</oddHeader>
    <oddFooter>&amp;L&amp;"Arial CE,Tučné"&amp;10
Ministerstvo financí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P19" sqref="P19"/>
    </sheetView>
  </sheetViews>
  <sheetFormatPr defaultColWidth="9.140625" defaultRowHeight="12"/>
  <cols>
    <col min="1" max="1" width="71.00390625" style="49" customWidth="1"/>
    <col min="2" max="2" width="12.7109375" style="49" customWidth="1"/>
    <col min="3" max="8" width="10.8515625" style="49" customWidth="1"/>
    <col min="9" max="9" width="10.140625" style="49" customWidth="1"/>
    <col min="10" max="10" width="10.8515625" style="49" customWidth="1"/>
    <col min="11" max="11" width="12.8515625" style="49" customWidth="1"/>
    <col min="12" max="12" width="13.140625" style="49" customWidth="1"/>
    <col min="13" max="16384" width="9.28125" style="49" customWidth="1"/>
  </cols>
  <sheetData>
    <row r="1" spans="1:12" ht="13.5" thickBot="1" thickTop="1">
      <c r="A1" s="990" t="s">
        <v>181</v>
      </c>
      <c r="B1" s="991" t="s">
        <v>109</v>
      </c>
      <c r="C1" s="992" t="s">
        <v>108</v>
      </c>
      <c r="D1" s="993" t="s">
        <v>132</v>
      </c>
      <c r="E1" s="993" t="s">
        <v>44</v>
      </c>
      <c r="F1" s="993" t="s">
        <v>107</v>
      </c>
      <c r="G1" s="993" t="s">
        <v>106</v>
      </c>
      <c r="H1" s="993" t="s">
        <v>45</v>
      </c>
      <c r="I1" s="993" t="s">
        <v>105</v>
      </c>
      <c r="J1" s="994" t="s">
        <v>127</v>
      </c>
      <c r="K1" s="994" t="s">
        <v>121</v>
      </c>
      <c r="L1" s="993" t="s">
        <v>46</v>
      </c>
    </row>
    <row r="2" spans="1:12" ht="16.5" thickBot="1" thickTop="1">
      <c r="A2" s="995" t="s">
        <v>177</v>
      </c>
      <c r="B2" s="996" t="s">
        <v>47</v>
      </c>
      <c r="C2" s="997" t="s">
        <v>47</v>
      </c>
      <c r="D2" s="997" t="s">
        <v>47</v>
      </c>
      <c r="E2" s="997" t="s">
        <v>47</v>
      </c>
      <c r="F2" s="997" t="s">
        <v>47</v>
      </c>
      <c r="G2" s="997" t="s">
        <v>47</v>
      </c>
      <c r="H2" s="997" t="s">
        <v>47</v>
      </c>
      <c r="I2" s="997" t="s">
        <v>47</v>
      </c>
      <c r="J2" s="997" t="s">
        <v>47</v>
      </c>
      <c r="K2" s="997" t="s">
        <v>47</v>
      </c>
      <c r="L2" s="998" t="s">
        <v>47</v>
      </c>
    </row>
    <row r="3" spans="1:12" ht="12" thickBot="1">
      <c r="A3" s="268" t="s">
        <v>135</v>
      </c>
      <c r="B3" s="977">
        <v>140655547</v>
      </c>
      <c r="C3" s="737">
        <v>11502940</v>
      </c>
      <c r="D3" s="737">
        <v>13816109</v>
      </c>
      <c r="E3" s="737">
        <v>12714964</v>
      </c>
      <c r="F3" s="737">
        <v>2703694</v>
      </c>
      <c r="G3" s="737">
        <v>21219744</v>
      </c>
      <c r="H3" s="737">
        <v>7172910</v>
      </c>
      <c r="I3" s="737">
        <v>7087976</v>
      </c>
      <c r="J3" s="870">
        <v>76987</v>
      </c>
      <c r="K3" s="737">
        <f>SUM(C3:J3)</f>
        <v>76295324</v>
      </c>
      <c r="L3" s="738">
        <f>SUM(K3,B3)</f>
        <v>216950871</v>
      </c>
    </row>
    <row r="4" spans="1:12" ht="12" thickBot="1">
      <c r="A4" s="50"/>
      <c r="B4" s="725"/>
      <c r="C4" s="732"/>
      <c r="D4" s="732"/>
      <c r="E4" s="732"/>
      <c r="F4" s="732"/>
      <c r="G4" s="732"/>
      <c r="H4" s="732"/>
      <c r="I4" s="732"/>
      <c r="J4" s="875"/>
      <c r="K4" s="732"/>
      <c r="L4" s="726"/>
    </row>
    <row r="5" spans="1:12" ht="12" thickBot="1">
      <c r="A5" s="268" t="s">
        <v>90</v>
      </c>
      <c r="B5" s="978">
        <f>B3/12</f>
        <v>11721295.583333334</v>
      </c>
      <c r="C5" s="731">
        <f aca="true" t="shared" si="0" ref="C5:L5">C3/12</f>
        <v>958578.3333333334</v>
      </c>
      <c r="D5" s="731">
        <f t="shared" si="0"/>
        <v>1151342.4166666667</v>
      </c>
      <c r="E5" s="731">
        <f t="shared" si="0"/>
        <v>1059580.3333333333</v>
      </c>
      <c r="F5" s="731">
        <f t="shared" si="0"/>
        <v>225307.83333333334</v>
      </c>
      <c r="G5" s="731">
        <f t="shared" si="0"/>
        <v>1768312</v>
      </c>
      <c r="H5" s="731">
        <f t="shared" si="0"/>
        <v>597742.5</v>
      </c>
      <c r="I5" s="731">
        <f t="shared" si="0"/>
        <v>590664.6666666666</v>
      </c>
      <c r="J5" s="872">
        <f t="shared" si="0"/>
        <v>6415.583333333333</v>
      </c>
      <c r="K5" s="731">
        <f t="shared" si="0"/>
        <v>6357943.666666667</v>
      </c>
      <c r="L5" s="747">
        <f t="shared" si="0"/>
        <v>18079239.25</v>
      </c>
    </row>
    <row r="6" spans="1:12" ht="12" thickBot="1">
      <c r="A6" s="50" t="s">
        <v>91</v>
      </c>
      <c r="B6" s="979">
        <f>B3/365</f>
        <v>385357.66301369865</v>
      </c>
      <c r="C6" s="734">
        <f aca="true" t="shared" si="1" ref="C6:L6">C3/365</f>
        <v>31514.904109589042</v>
      </c>
      <c r="D6" s="734">
        <f t="shared" si="1"/>
        <v>37852.35342465754</v>
      </c>
      <c r="E6" s="734">
        <f t="shared" si="1"/>
        <v>34835.51780821918</v>
      </c>
      <c r="F6" s="734">
        <f t="shared" si="1"/>
        <v>7407.380821917808</v>
      </c>
      <c r="G6" s="734">
        <f t="shared" si="1"/>
        <v>58136.28493150685</v>
      </c>
      <c r="H6" s="734">
        <f t="shared" si="1"/>
        <v>19651.80821917808</v>
      </c>
      <c r="I6" s="734">
        <f t="shared" si="1"/>
        <v>19419.11232876712</v>
      </c>
      <c r="J6" s="876">
        <f t="shared" si="1"/>
        <v>210.92328767123288</v>
      </c>
      <c r="K6" s="734">
        <f t="shared" si="1"/>
        <v>209028.28493150685</v>
      </c>
      <c r="L6" s="749">
        <f t="shared" si="1"/>
        <v>594385.9479452055</v>
      </c>
    </row>
    <row r="7" spans="1:12" ht="12" thickBot="1">
      <c r="A7" s="268" t="s">
        <v>170</v>
      </c>
      <c r="B7" s="724">
        <v>910771</v>
      </c>
      <c r="C7" s="745">
        <v>328228</v>
      </c>
      <c r="D7" s="745">
        <v>1508390</v>
      </c>
      <c r="E7" s="745">
        <v>278501</v>
      </c>
      <c r="F7" s="745">
        <v>357521</v>
      </c>
      <c r="G7" s="745">
        <v>2361680</v>
      </c>
      <c r="H7" s="745">
        <v>1560193</v>
      </c>
      <c r="I7" s="745">
        <v>1660096</v>
      </c>
      <c r="J7" s="869"/>
      <c r="K7" s="745">
        <f>SUM(C7:J7)</f>
        <v>8054609</v>
      </c>
      <c r="L7" s="746">
        <f>SUM(K7,B7)</f>
        <v>8965380</v>
      </c>
    </row>
    <row r="8" spans="1:12" ht="12" thickBot="1">
      <c r="A8" s="270" t="s">
        <v>92</v>
      </c>
      <c r="B8" s="736">
        <f aca="true" t="shared" si="2" ref="B8:L8">B7/B6</f>
        <v>2.363443334374861</v>
      </c>
      <c r="C8" s="737">
        <f t="shared" si="2"/>
        <v>10.41500868473625</v>
      </c>
      <c r="D8" s="737">
        <f t="shared" si="2"/>
        <v>39.84930561853558</v>
      </c>
      <c r="E8" s="737">
        <f t="shared" si="2"/>
        <v>7.994742651257211</v>
      </c>
      <c r="F8" s="737">
        <f t="shared" si="2"/>
        <v>48.26550822689254</v>
      </c>
      <c r="G8" s="737">
        <f t="shared" si="2"/>
        <v>40.62316680163531</v>
      </c>
      <c r="H8" s="737">
        <f t="shared" si="2"/>
        <v>79.39182911816822</v>
      </c>
      <c r="I8" s="737">
        <f t="shared" si="2"/>
        <v>85.48773867180138</v>
      </c>
      <c r="J8" s="870"/>
      <c r="K8" s="737">
        <f t="shared" si="2"/>
        <v>38.533584115849614</v>
      </c>
      <c r="L8" s="738">
        <f t="shared" si="2"/>
        <v>15.083431953587317</v>
      </c>
    </row>
    <row r="9" spans="1:12" ht="12" thickBot="1">
      <c r="A9" s="270"/>
      <c r="B9" s="980"/>
      <c r="C9" s="735"/>
      <c r="D9" s="735"/>
      <c r="E9" s="735"/>
      <c r="F9" s="735"/>
      <c r="G9" s="735"/>
      <c r="H9" s="735"/>
      <c r="I9" s="735"/>
      <c r="J9" s="871"/>
      <c r="K9" s="735"/>
      <c r="L9" s="726"/>
    </row>
    <row r="10" spans="1:12" ht="12" thickBot="1">
      <c r="A10" s="270" t="s">
        <v>171</v>
      </c>
      <c r="B10" s="981">
        <v>0</v>
      </c>
      <c r="C10" s="731">
        <v>0</v>
      </c>
      <c r="D10" s="731">
        <v>0</v>
      </c>
      <c r="E10" s="731">
        <v>0</v>
      </c>
      <c r="F10" s="731">
        <v>0</v>
      </c>
      <c r="G10" s="731">
        <v>0</v>
      </c>
      <c r="H10" s="731">
        <v>0</v>
      </c>
      <c r="I10" s="731">
        <v>0</v>
      </c>
      <c r="J10" s="872"/>
      <c r="K10" s="731">
        <f>SUM(C10:J10)</f>
        <v>0</v>
      </c>
      <c r="L10" s="747">
        <v>0</v>
      </c>
    </row>
    <row r="11" spans="1:12" ht="12" thickBot="1">
      <c r="A11" s="270" t="s">
        <v>93</v>
      </c>
      <c r="B11" s="982">
        <v>0</v>
      </c>
      <c r="C11" s="739">
        <v>0</v>
      </c>
      <c r="D11" s="739">
        <v>0</v>
      </c>
      <c r="E11" s="739">
        <v>0</v>
      </c>
      <c r="F11" s="739">
        <v>0</v>
      </c>
      <c r="G11" s="739">
        <v>0</v>
      </c>
      <c r="H11" s="739">
        <v>0</v>
      </c>
      <c r="I11" s="739">
        <v>0</v>
      </c>
      <c r="J11" s="873"/>
      <c r="K11" s="739">
        <v>0</v>
      </c>
      <c r="L11" s="726">
        <v>0</v>
      </c>
    </row>
    <row r="12" spans="1:12" ht="12" thickBot="1">
      <c r="A12" s="270" t="s">
        <v>172</v>
      </c>
      <c r="B12" s="729">
        <v>19804396</v>
      </c>
      <c r="C12" s="730">
        <v>1679548</v>
      </c>
      <c r="D12" s="729">
        <v>1535782</v>
      </c>
      <c r="E12" s="730">
        <v>1626943</v>
      </c>
      <c r="F12" s="729">
        <v>255191</v>
      </c>
      <c r="G12" s="730">
        <v>2104968</v>
      </c>
      <c r="H12" s="729">
        <v>550532</v>
      </c>
      <c r="I12" s="730">
        <v>878621</v>
      </c>
      <c r="J12" s="874"/>
      <c r="K12" s="728">
        <f>SUM(C12:J12)</f>
        <v>8631585</v>
      </c>
      <c r="L12" s="723">
        <f>SUM(K12,B12)</f>
        <v>28435981</v>
      </c>
    </row>
    <row r="13" spans="1:12" ht="12" thickBot="1">
      <c r="A13" s="270" t="s">
        <v>94</v>
      </c>
      <c r="B13" s="983">
        <f aca="true" t="shared" si="3" ref="B13:L13">B12/B6</f>
        <v>51.39224647855516</v>
      </c>
      <c r="C13" s="983">
        <f t="shared" si="3"/>
        <v>53.29376837573698</v>
      </c>
      <c r="D13" s="983">
        <f t="shared" si="3"/>
        <v>40.57295943452675</v>
      </c>
      <c r="E13" s="983">
        <f t="shared" si="3"/>
        <v>46.70356872422132</v>
      </c>
      <c r="F13" s="983">
        <f t="shared" si="3"/>
        <v>34.45090864572692</v>
      </c>
      <c r="G13" s="983">
        <f t="shared" si="3"/>
        <v>36.20747356801288</v>
      </c>
      <c r="H13" s="983">
        <f t="shared" si="3"/>
        <v>28.014317759458855</v>
      </c>
      <c r="I13" s="983">
        <f t="shared" si="3"/>
        <v>45.24516801411292</v>
      </c>
      <c r="J13" s="983"/>
      <c r="K13" s="983">
        <f t="shared" si="3"/>
        <v>41.293861272546664</v>
      </c>
      <c r="L13" s="984">
        <f t="shared" si="3"/>
        <v>47.84093752267074</v>
      </c>
    </row>
    <row r="14" spans="1:12" ht="14.25" thickBot="1" thickTop="1">
      <c r="A14" s="985" t="s">
        <v>178</v>
      </c>
      <c r="B14" s="986"/>
      <c r="C14" s="987"/>
      <c r="D14" s="987"/>
      <c r="E14" s="987"/>
      <c r="F14" s="987"/>
      <c r="G14" s="987"/>
      <c r="H14" s="987"/>
      <c r="I14" s="987"/>
      <c r="J14" s="988"/>
      <c r="K14" s="987"/>
      <c r="L14" s="989"/>
    </row>
    <row r="15" spans="1:15" ht="12" thickBot="1">
      <c r="A15" s="268" t="s">
        <v>135</v>
      </c>
      <c r="B15" s="724">
        <v>139371048</v>
      </c>
      <c r="C15" s="733">
        <v>10948781</v>
      </c>
      <c r="D15" s="733">
        <v>13111817</v>
      </c>
      <c r="E15" s="733">
        <v>12769791</v>
      </c>
      <c r="F15" s="733">
        <v>2671609</v>
      </c>
      <c r="G15" s="733">
        <v>20623194</v>
      </c>
      <c r="H15" s="733">
        <v>6888264</v>
      </c>
      <c r="I15" s="733">
        <v>6734445</v>
      </c>
      <c r="J15" s="733">
        <v>659006</v>
      </c>
      <c r="K15" s="733">
        <f>SUM(C15:J15)</f>
        <v>74406907</v>
      </c>
      <c r="L15" s="722">
        <f>SUM(K15,B15)</f>
        <v>213777955</v>
      </c>
      <c r="M15" s="269"/>
      <c r="N15" s="269"/>
      <c r="O15" s="269"/>
    </row>
    <row r="16" spans="1:15" s="51" customFormat="1" ht="12" thickBot="1">
      <c r="A16" s="50"/>
      <c r="B16" s="725"/>
      <c r="C16" s="732"/>
      <c r="D16" s="732"/>
      <c r="E16" s="732"/>
      <c r="F16" s="732"/>
      <c r="G16" s="732"/>
      <c r="H16" s="732"/>
      <c r="I16" s="732"/>
      <c r="J16" s="732"/>
      <c r="K16" s="732"/>
      <c r="L16" s="726"/>
      <c r="M16" s="269"/>
      <c r="N16" s="269"/>
      <c r="O16" s="269"/>
    </row>
    <row r="17" spans="1:15" ht="12" thickBot="1">
      <c r="A17" s="268" t="s">
        <v>90</v>
      </c>
      <c r="B17" s="978">
        <f>B15/12</f>
        <v>11614254</v>
      </c>
      <c r="C17" s="731">
        <f aca="true" t="shared" si="4" ref="C17:L17">C15/12</f>
        <v>912398.4166666666</v>
      </c>
      <c r="D17" s="731">
        <f t="shared" si="4"/>
        <v>1092651.4166666667</v>
      </c>
      <c r="E17" s="731">
        <f t="shared" si="4"/>
        <v>1064149.25</v>
      </c>
      <c r="F17" s="731">
        <f t="shared" si="4"/>
        <v>222634.08333333334</v>
      </c>
      <c r="G17" s="731">
        <f t="shared" si="4"/>
        <v>1718599.5</v>
      </c>
      <c r="H17" s="731">
        <f t="shared" si="4"/>
        <v>574022</v>
      </c>
      <c r="I17" s="731">
        <f t="shared" si="4"/>
        <v>561203.75</v>
      </c>
      <c r="J17" s="731">
        <f t="shared" si="4"/>
        <v>54917.166666666664</v>
      </c>
      <c r="K17" s="731">
        <f t="shared" si="4"/>
        <v>6200575.583333333</v>
      </c>
      <c r="L17" s="747">
        <f t="shared" si="4"/>
        <v>17814829.583333332</v>
      </c>
      <c r="M17" s="269"/>
      <c r="N17" s="269"/>
      <c r="O17" s="269"/>
    </row>
    <row r="18" spans="1:12" ht="12" thickBot="1">
      <c r="A18" s="50" t="s">
        <v>91</v>
      </c>
      <c r="B18" s="979">
        <f>B15/365</f>
        <v>381838.4876712329</v>
      </c>
      <c r="C18" s="734">
        <f aca="true" t="shared" si="5" ref="C18:L18">C15/365</f>
        <v>29996.660273972604</v>
      </c>
      <c r="D18" s="734">
        <f t="shared" si="5"/>
        <v>35922.786301369866</v>
      </c>
      <c r="E18" s="734">
        <f t="shared" si="5"/>
        <v>34985.728767123284</v>
      </c>
      <c r="F18" s="734">
        <f t="shared" si="5"/>
        <v>7319.4767123287675</v>
      </c>
      <c r="G18" s="734">
        <f t="shared" si="5"/>
        <v>56501.901369863015</v>
      </c>
      <c r="H18" s="734">
        <f t="shared" si="5"/>
        <v>18871.956164383562</v>
      </c>
      <c r="I18" s="734">
        <f t="shared" si="5"/>
        <v>18450.534246575342</v>
      </c>
      <c r="J18" s="734">
        <f t="shared" si="5"/>
        <v>1805.495890410959</v>
      </c>
      <c r="K18" s="734">
        <f t="shared" si="5"/>
        <v>203854.5397260274</v>
      </c>
      <c r="L18" s="749">
        <f t="shared" si="5"/>
        <v>585693.0273972603</v>
      </c>
    </row>
    <row r="19" spans="1:12" ht="12" thickBot="1">
      <c r="A19" s="268" t="s">
        <v>152</v>
      </c>
      <c r="B19" s="724">
        <v>2298959</v>
      </c>
      <c r="C19" s="745">
        <v>398305</v>
      </c>
      <c r="D19" s="745">
        <v>3393155</v>
      </c>
      <c r="E19" s="745">
        <v>691217</v>
      </c>
      <c r="F19" s="745">
        <v>549153</v>
      </c>
      <c r="G19" s="745">
        <v>3840336</v>
      </c>
      <c r="H19" s="745">
        <v>2398243</v>
      </c>
      <c r="I19" s="745">
        <v>2540758</v>
      </c>
      <c r="J19" s="745">
        <v>1569</v>
      </c>
      <c r="K19" s="745">
        <f>SUM(C19:J19)</f>
        <v>13812736</v>
      </c>
      <c r="L19" s="746">
        <f>SUM(K19,B19)</f>
        <v>16111695</v>
      </c>
    </row>
    <row r="20" spans="1:12" ht="12" thickBot="1">
      <c r="A20" s="270" t="s">
        <v>92</v>
      </c>
      <c r="B20" s="736">
        <f>B19/B18</f>
        <v>6.020762899049163</v>
      </c>
      <c r="C20" s="737">
        <f aca="true" t="shared" si="6" ref="C20:L20">C19/C18</f>
        <v>13.278311530753971</v>
      </c>
      <c r="D20" s="737">
        <f t="shared" si="6"/>
        <v>94.4568990705102</v>
      </c>
      <c r="E20" s="737">
        <f t="shared" si="6"/>
        <v>19.757113096056155</v>
      </c>
      <c r="F20" s="737">
        <f t="shared" si="6"/>
        <v>75.02626507097408</v>
      </c>
      <c r="G20" s="737">
        <f t="shared" si="6"/>
        <v>67.96826136630436</v>
      </c>
      <c r="H20" s="737">
        <f t="shared" si="6"/>
        <v>127.07972502215362</v>
      </c>
      <c r="I20" s="737">
        <f t="shared" si="6"/>
        <v>137.7064732134571</v>
      </c>
      <c r="J20" s="737">
        <f t="shared" si="6"/>
        <v>0.8690133322003137</v>
      </c>
      <c r="K20" s="737">
        <f t="shared" si="6"/>
        <v>67.7578042586826</v>
      </c>
      <c r="L20" s="738">
        <f t="shared" si="6"/>
        <v>27.5087703734466</v>
      </c>
    </row>
    <row r="21" spans="1:12" ht="12" thickBot="1">
      <c r="A21" s="270"/>
      <c r="B21" s="748"/>
      <c r="C21" s="735"/>
      <c r="D21" s="735"/>
      <c r="E21" s="735"/>
      <c r="F21" s="735"/>
      <c r="G21" s="735"/>
      <c r="H21" s="735"/>
      <c r="I21" s="735"/>
      <c r="J21" s="735"/>
      <c r="K21" s="735"/>
      <c r="L21" s="726"/>
    </row>
    <row r="22" spans="1:12" ht="12" thickBot="1">
      <c r="A22" s="270" t="s">
        <v>153</v>
      </c>
      <c r="B22" s="981">
        <v>0</v>
      </c>
      <c r="C22" s="731">
        <v>0</v>
      </c>
      <c r="D22" s="731">
        <v>0</v>
      </c>
      <c r="E22" s="731">
        <v>0</v>
      </c>
      <c r="F22" s="731">
        <v>0</v>
      </c>
      <c r="G22" s="731">
        <v>0</v>
      </c>
      <c r="H22" s="731">
        <v>0</v>
      </c>
      <c r="I22" s="731">
        <v>0</v>
      </c>
      <c r="J22" s="731">
        <v>0</v>
      </c>
      <c r="K22" s="731">
        <f>SUM(C22:J22)</f>
        <v>0</v>
      </c>
      <c r="L22" s="747">
        <v>0</v>
      </c>
    </row>
    <row r="23" spans="1:12" ht="12" thickBot="1">
      <c r="A23" s="270" t="s">
        <v>93</v>
      </c>
      <c r="B23" s="982">
        <v>0</v>
      </c>
      <c r="C23" s="739">
        <v>0</v>
      </c>
      <c r="D23" s="739">
        <v>0</v>
      </c>
      <c r="E23" s="739">
        <v>0</v>
      </c>
      <c r="F23" s="739">
        <v>0</v>
      </c>
      <c r="G23" s="739">
        <v>0</v>
      </c>
      <c r="H23" s="739">
        <v>0</v>
      </c>
      <c r="I23" s="739">
        <v>0</v>
      </c>
      <c r="J23" s="739">
        <v>0</v>
      </c>
      <c r="K23" s="739">
        <v>0</v>
      </c>
      <c r="L23" s="726">
        <v>0</v>
      </c>
    </row>
    <row r="24" spans="1:12" ht="12" thickBot="1">
      <c r="A24" s="270" t="s">
        <v>154</v>
      </c>
      <c r="B24" s="729">
        <v>17518582</v>
      </c>
      <c r="C24" s="730">
        <v>1599951</v>
      </c>
      <c r="D24" s="729">
        <v>1187665</v>
      </c>
      <c r="E24" s="730">
        <v>1604692</v>
      </c>
      <c r="F24" s="729">
        <v>314011</v>
      </c>
      <c r="G24" s="730">
        <v>2041022</v>
      </c>
      <c r="H24" s="729">
        <v>539197</v>
      </c>
      <c r="I24" s="730">
        <v>813451</v>
      </c>
      <c r="J24" s="728">
        <v>114325</v>
      </c>
      <c r="K24" s="728">
        <f>SUM(C24:J24)</f>
        <v>8214314</v>
      </c>
      <c r="L24" s="723">
        <f>SUM(K24,B24)</f>
        <v>25732896</v>
      </c>
    </row>
    <row r="25" spans="1:12" ht="12" thickBot="1">
      <c r="A25" s="270" t="s">
        <v>94</v>
      </c>
      <c r="B25" s="983">
        <f aca="true" t="shared" si="7" ref="B25:L25">B24/B18</f>
        <v>45.87956050958302</v>
      </c>
      <c r="C25" s="983">
        <f t="shared" si="7"/>
        <v>53.33763776990333</v>
      </c>
      <c r="D25" s="983">
        <f t="shared" si="7"/>
        <v>33.06160580185034</v>
      </c>
      <c r="E25" s="983">
        <f t="shared" si="7"/>
        <v>45.867045122351655</v>
      </c>
      <c r="F25" s="983">
        <f t="shared" si="7"/>
        <v>42.900744457740636</v>
      </c>
      <c r="G25" s="983">
        <f t="shared" si="7"/>
        <v>36.123067551999945</v>
      </c>
      <c r="H25" s="983">
        <f t="shared" si="7"/>
        <v>28.571335970862904</v>
      </c>
      <c r="I25" s="983">
        <f t="shared" si="7"/>
        <v>44.08820845667312</v>
      </c>
      <c r="J25" s="983">
        <f t="shared" si="7"/>
        <v>63.32055398585142</v>
      </c>
      <c r="K25" s="983">
        <f t="shared" si="7"/>
        <v>40.294977050988024</v>
      </c>
      <c r="L25" s="984">
        <f t="shared" si="7"/>
        <v>43.93580731932813</v>
      </c>
    </row>
    <row r="26" spans="1:12" ht="16.5" thickBot="1" thickTop="1">
      <c r="A26" s="1003" t="s">
        <v>179</v>
      </c>
      <c r="B26" s="1008"/>
      <c r="C26" s="1009"/>
      <c r="D26" s="997"/>
      <c r="E26" s="997"/>
      <c r="F26" s="997"/>
      <c r="G26" s="997"/>
      <c r="H26" s="997"/>
      <c r="I26" s="997"/>
      <c r="J26" s="997"/>
      <c r="K26" s="997"/>
      <c r="L26" s="1010"/>
    </row>
    <row r="27" spans="1:13" ht="12" thickBot="1">
      <c r="A27" s="929" t="s">
        <v>48</v>
      </c>
      <c r="B27" s="999">
        <v>138152464</v>
      </c>
      <c r="C27" s="1000">
        <v>10807349</v>
      </c>
      <c r="D27" s="1001">
        <v>12527343</v>
      </c>
      <c r="E27" s="1001">
        <v>12247666</v>
      </c>
      <c r="F27" s="1001">
        <v>2609205</v>
      </c>
      <c r="G27" s="1001">
        <v>19375625</v>
      </c>
      <c r="H27" s="1001">
        <v>6478968</v>
      </c>
      <c r="I27" s="1001">
        <v>6247934</v>
      </c>
      <c r="J27" s="1001">
        <v>85353</v>
      </c>
      <c r="K27" s="1000">
        <f>SUM(C27:J27)</f>
        <v>70379443</v>
      </c>
      <c r="L27" s="1002">
        <f>SUM(B27:J27)</f>
        <v>208531907</v>
      </c>
      <c r="M27" s="271"/>
    </row>
    <row r="28" spans="1:12" ht="12" thickBot="1">
      <c r="A28" s="50"/>
      <c r="B28" s="1004"/>
      <c r="C28" s="732"/>
      <c r="D28" s="732"/>
      <c r="E28" s="732"/>
      <c r="F28" s="732"/>
      <c r="G28" s="732"/>
      <c r="H28" s="732"/>
      <c r="I28" s="732"/>
      <c r="J28" s="732"/>
      <c r="K28" s="732"/>
      <c r="L28" s="750"/>
    </row>
    <row r="29" spans="1:13" ht="12.75" thickBot="1">
      <c r="A29" s="268" t="s">
        <v>90</v>
      </c>
      <c r="B29" s="978">
        <f>B27/12</f>
        <v>11512705.333333334</v>
      </c>
      <c r="C29" s="731">
        <f aca="true" t="shared" si="8" ref="C29:L29">C27/12</f>
        <v>900612.4166666666</v>
      </c>
      <c r="D29" s="731">
        <f t="shared" si="8"/>
        <v>1043945.25</v>
      </c>
      <c r="E29" s="731">
        <f t="shared" si="8"/>
        <v>1020638.8333333334</v>
      </c>
      <c r="F29" s="731">
        <f t="shared" si="8"/>
        <v>217433.75</v>
      </c>
      <c r="G29" s="731">
        <f t="shared" si="8"/>
        <v>1614635.4166666667</v>
      </c>
      <c r="H29" s="731">
        <f>H27/12</f>
        <v>539914</v>
      </c>
      <c r="I29" s="731">
        <f t="shared" si="8"/>
        <v>520661.1666666667</v>
      </c>
      <c r="J29" s="731">
        <f t="shared" si="8"/>
        <v>7112.75</v>
      </c>
      <c r="K29" s="731">
        <f t="shared" si="8"/>
        <v>5864953.583333333</v>
      </c>
      <c r="L29" s="751">
        <f t="shared" si="8"/>
        <v>17377658.916666668</v>
      </c>
      <c r="M29" s="28"/>
    </row>
    <row r="30" spans="1:12" ht="12" thickBot="1">
      <c r="A30" s="50" t="s">
        <v>91</v>
      </c>
      <c r="B30" s="1005">
        <f>B27/365</f>
        <v>378499.901369863</v>
      </c>
      <c r="C30" s="734">
        <f aca="true" t="shared" si="9" ref="C30:L30">C27/365</f>
        <v>29609.175342465755</v>
      </c>
      <c r="D30" s="734">
        <f t="shared" si="9"/>
        <v>34321.48767123288</v>
      </c>
      <c r="E30" s="734">
        <f t="shared" si="9"/>
        <v>33555.24931506849</v>
      </c>
      <c r="F30" s="734">
        <f t="shared" si="9"/>
        <v>7148.506849315068</v>
      </c>
      <c r="G30" s="734">
        <f t="shared" si="9"/>
        <v>53083.90410958904</v>
      </c>
      <c r="H30" s="734">
        <f t="shared" si="9"/>
        <v>17750.59726027397</v>
      </c>
      <c r="I30" s="734">
        <v>17117</v>
      </c>
      <c r="J30" s="734">
        <f t="shared" si="9"/>
        <v>233.84383561643835</v>
      </c>
      <c r="K30" s="734">
        <f t="shared" si="9"/>
        <v>192820.39178082193</v>
      </c>
      <c r="L30" s="727">
        <f t="shared" si="9"/>
        <v>571320.2931506849</v>
      </c>
    </row>
    <row r="31" spans="1:12" ht="12" thickBot="1">
      <c r="A31" s="268" t="s">
        <v>128</v>
      </c>
      <c r="B31" s="724">
        <v>6446292</v>
      </c>
      <c r="C31" s="745">
        <v>426154</v>
      </c>
      <c r="D31" s="1006">
        <v>3734915</v>
      </c>
      <c r="E31" s="745">
        <v>1257547</v>
      </c>
      <c r="F31" s="745">
        <v>611318</v>
      </c>
      <c r="G31" s="745">
        <v>4111271</v>
      </c>
      <c r="H31" s="745">
        <v>2430293</v>
      </c>
      <c r="I31" s="745">
        <v>2455516</v>
      </c>
      <c r="J31" s="745">
        <v>127617</v>
      </c>
      <c r="K31" s="745">
        <f>SUM(C31:J31)</f>
        <v>15154631</v>
      </c>
      <c r="L31" s="1007">
        <f>SUM(B31:J31)</f>
        <v>21600923</v>
      </c>
    </row>
    <row r="32" spans="1:12" ht="12" thickBot="1">
      <c r="A32" s="270" t="s">
        <v>92</v>
      </c>
      <c r="B32" s="736">
        <f>B31/B30</f>
        <v>17.031158995470395</v>
      </c>
      <c r="C32" s="737">
        <f aca="true" t="shared" si="10" ref="C32:L32">C31/C30</f>
        <v>14.392633198021088</v>
      </c>
      <c r="D32" s="737">
        <f t="shared" si="10"/>
        <v>108.82147754715425</v>
      </c>
      <c r="E32" s="737">
        <f t="shared" si="10"/>
        <v>37.47690825337661</v>
      </c>
      <c r="F32" s="737">
        <f t="shared" si="10"/>
        <v>85.51687966257921</v>
      </c>
      <c r="G32" s="737">
        <f t="shared" si="10"/>
        <v>77.44854243411503</v>
      </c>
      <c r="H32" s="737">
        <f t="shared" si="10"/>
        <v>136.9133085701303</v>
      </c>
      <c r="I32" s="737">
        <f t="shared" si="10"/>
        <v>143.45481100660163</v>
      </c>
      <c r="J32" s="737">
        <f t="shared" si="10"/>
        <v>545.7360022494815</v>
      </c>
      <c r="K32" s="741">
        <f t="shared" si="10"/>
        <v>78.59454521400517</v>
      </c>
      <c r="L32" s="742">
        <f t="shared" si="10"/>
        <v>37.8087795216873</v>
      </c>
    </row>
    <row r="33" spans="1:12" ht="12" thickBot="1">
      <c r="A33" s="270"/>
      <c r="B33" s="980"/>
      <c r="C33" s="735"/>
      <c r="D33" s="735"/>
      <c r="E33" s="735"/>
      <c r="F33" s="735"/>
      <c r="G33" s="735"/>
      <c r="H33" s="735"/>
      <c r="I33" s="735"/>
      <c r="J33" s="735"/>
      <c r="K33" s="735"/>
      <c r="L33" s="750"/>
    </row>
    <row r="34" spans="1:12" ht="12" thickBot="1">
      <c r="A34" s="270" t="s">
        <v>129</v>
      </c>
      <c r="B34" s="981">
        <v>0</v>
      </c>
      <c r="C34" s="731">
        <v>0</v>
      </c>
      <c r="D34" s="731">
        <v>0</v>
      </c>
      <c r="E34" s="731">
        <v>0</v>
      </c>
      <c r="F34" s="731">
        <v>0</v>
      </c>
      <c r="G34" s="731">
        <v>0</v>
      </c>
      <c r="H34" s="731">
        <v>0</v>
      </c>
      <c r="I34" s="731">
        <v>0</v>
      </c>
      <c r="J34" s="731"/>
      <c r="K34" s="731">
        <v>0</v>
      </c>
      <c r="L34" s="752">
        <f>SUM(B34:K34)</f>
        <v>0</v>
      </c>
    </row>
    <row r="35" spans="1:12" ht="12" thickBot="1">
      <c r="A35" s="270" t="s">
        <v>93</v>
      </c>
      <c r="B35" s="982"/>
      <c r="C35" s="743"/>
      <c r="D35" s="734"/>
      <c r="E35" s="734"/>
      <c r="F35" s="734"/>
      <c r="G35" s="734"/>
      <c r="H35" s="734"/>
      <c r="I35" s="734"/>
      <c r="J35" s="734"/>
      <c r="K35" s="734"/>
      <c r="L35" s="753">
        <f>L34/L30</f>
        <v>0</v>
      </c>
    </row>
    <row r="36" spans="1:12" ht="12" thickBot="1">
      <c r="A36" s="270" t="s">
        <v>130</v>
      </c>
      <c r="B36" s="736">
        <v>16063010</v>
      </c>
      <c r="C36" s="728">
        <v>1252883</v>
      </c>
      <c r="D36" s="744">
        <v>1260452</v>
      </c>
      <c r="E36" s="728">
        <v>959370</v>
      </c>
      <c r="F36" s="744">
        <v>251027</v>
      </c>
      <c r="G36" s="728">
        <v>1682824</v>
      </c>
      <c r="H36" s="728">
        <v>349234</v>
      </c>
      <c r="I36" s="744">
        <v>528448</v>
      </c>
      <c r="J36" s="728">
        <v>112227</v>
      </c>
      <c r="K36" s="738">
        <f>SUM(C36:J36)</f>
        <v>6396465</v>
      </c>
      <c r="L36" s="740">
        <f>SUM(K36,B36)</f>
        <v>22459475</v>
      </c>
    </row>
    <row r="37" spans="1:12" ht="12" thickBot="1">
      <c r="A37" s="561" t="s">
        <v>94</v>
      </c>
      <c r="B37" s="736">
        <f>B36/B30</f>
        <v>42.438610794520464</v>
      </c>
      <c r="C37" s="728">
        <f>C36/C30</f>
        <v>42.31401197462949</v>
      </c>
      <c r="D37" s="744">
        <f>D36/D30</f>
        <v>36.72486496138886</v>
      </c>
      <c r="E37" s="728">
        <f aca="true" t="shared" si="11" ref="E37:L37">E36/E30</f>
        <v>28.59075761863526</v>
      </c>
      <c r="F37" s="744">
        <f t="shared" si="11"/>
        <v>35.11600468341889</v>
      </c>
      <c r="G37" s="728">
        <f t="shared" si="11"/>
        <v>31.701210154511145</v>
      </c>
      <c r="H37" s="728">
        <f t="shared" si="11"/>
        <v>19.674492913068875</v>
      </c>
      <c r="I37" s="738">
        <f t="shared" si="11"/>
        <v>30.872699655313433</v>
      </c>
      <c r="J37" s="754">
        <f t="shared" si="11"/>
        <v>479.9228498119574</v>
      </c>
      <c r="K37" s="728">
        <f t="shared" si="11"/>
        <v>33.17317707387937</v>
      </c>
      <c r="L37" s="742">
        <f t="shared" si="11"/>
        <v>39.311530273398404</v>
      </c>
    </row>
    <row r="38" spans="1:8" ht="12" thickTop="1">
      <c r="A38" s="544" t="s">
        <v>114</v>
      </c>
      <c r="B38" s="274"/>
      <c r="C38" s="274"/>
      <c r="D38" s="274"/>
      <c r="E38" s="274"/>
      <c r="F38" s="274"/>
      <c r="G38" s="274"/>
      <c r="H38" s="274"/>
    </row>
    <row r="39" spans="1:11" ht="11.25">
      <c r="A39" s="539" t="s">
        <v>180</v>
      </c>
      <c r="B39" s="540"/>
      <c r="C39" s="540"/>
      <c r="D39" s="540"/>
      <c r="E39" s="540"/>
      <c r="F39" s="540"/>
      <c r="G39" s="931"/>
      <c r="H39" s="931"/>
      <c r="I39" s="932"/>
      <c r="J39" s="932"/>
      <c r="K39" s="932"/>
    </row>
    <row r="40" spans="1:11" s="405" customFormat="1" ht="11.25">
      <c r="A40" s="537" t="s">
        <v>192</v>
      </c>
      <c r="B40" s="540"/>
      <c r="C40" s="540"/>
      <c r="D40" s="540"/>
      <c r="E40" s="540"/>
      <c r="F40" s="540"/>
      <c r="G40" s="931"/>
      <c r="H40" s="931"/>
      <c r="I40" s="931"/>
      <c r="J40" s="931"/>
      <c r="K40" s="931"/>
    </row>
    <row r="41" spans="1:11" s="405" customFormat="1" ht="11.25">
      <c r="A41" s="537" t="s">
        <v>206</v>
      </c>
      <c r="B41" s="540"/>
      <c r="C41" s="540"/>
      <c r="D41" s="540"/>
      <c r="E41" s="540"/>
      <c r="F41" s="540"/>
      <c r="G41" s="931"/>
      <c r="H41" s="931"/>
      <c r="I41" s="931"/>
      <c r="J41" s="931"/>
      <c r="K41" s="931"/>
    </row>
    <row r="42" spans="1:6" s="405" customFormat="1" ht="11.25">
      <c r="A42" s="537"/>
      <c r="B42" s="540"/>
      <c r="C42" s="540"/>
      <c r="D42" s="540"/>
      <c r="E42" s="540"/>
      <c r="F42" s="540"/>
    </row>
    <row r="43" spans="1:8" s="405" customFormat="1" ht="11.25">
      <c r="A43" s="539"/>
      <c r="B43" s="540"/>
      <c r="C43" s="540"/>
      <c r="D43" s="540"/>
      <c r="E43" s="540"/>
      <c r="F43" s="540"/>
      <c r="G43" s="540"/>
      <c r="H43" s="540"/>
    </row>
    <row r="44" spans="1:8" s="405" customFormat="1" ht="11.25" customHeight="1">
      <c r="A44" s="544"/>
      <c r="B44" s="545"/>
      <c r="C44" s="545"/>
      <c r="D44" s="545"/>
      <c r="E44" s="545"/>
      <c r="F44" s="545"/>
      <c r="G44" s="545"/>
      <c r="H44" s="545"/>
    </row>
    <row r="45" ht="11.25">
      <c r="A45" s="546"/>
    </row>
    <row r="46" ht="11.25">
      <c r="A46" s="546"/>
    </row>
    <row r="47" spans="1:2" ht="11.25">
      <c r="A47" s="539"/>
      <c r="B47" s="539"/>
    </row>
  </sheetData>
  <sheetProtection/>
  <printOptions/>
  <pageMargins left="0.41" right="0.2" top="1.38" bottom="0.984251968503937" header="0.5118110236220472" footer="0.5118110236220472"/>
  <pageSetup horizontalDpi="600" verticalDpi="600" orientation="landscape" paperSize="9" scale="85" r:id="rId2"/>
  <headerFooter alignWithMargins="0">
    <oddHeader>&amp;C&amp;"Arial CE,Tučné"&amp;12Zůstatky na běžném účtu ZFZP (odd. B) k 31. 12. 2009,  k 31. 12. 2010 a k 31. 12. 2011
&amp;R&amp;"Arial CE,Tučné"&amp;10Příloha
Tabulka č. 1 b</oddHeader>
    <oddFooter xml:space="preserve">&amp;L&amp;"Arial CE,Tučné"&amp;10Ministerstvo financí </oddFooter>
  </headerFooter>
  <rowBreaks count="1" manualBreakCount="1">
    <brk id="4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14"/>
  <sheetViews>
    <sheetView zoomScaleSheetLayoutView="75" zoomScalePageLayoutView="0" workbookViewId="0" topLeftCell="A1">
      <pane xSplit="2" ySplit="6" topLeftCell="BO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P52" sqref="BP52"/>
    </sheetView>
  </sheetViews>
  <sheetFormatPr defaultColWidth="9.140625" defaultRowHeight="12"/>
  <cols>
    <col min="1" max="1" width="5.421875" style="79" customWidth="1"/>
    <col min="2" max="2" width="96.140625" style="79" customWidth="1"/>
    <col min="3" max="3" width="14.00390625" style="79" customWidth="1"/>
    <col min="4" max="4" width="14.28125" style="79" customWidth="1"/>
    <col min="5" max="5" width="13.28125" style="79" customWidth="1"/>
    <col min="6" max="6" width="15.28125" style="79" customWidth="1"/>
    <col min="7" max="7" width="21.421875" style="79" customWidth="1"/>
    <col min="8" max="8" width="13.00390625" style="79" customWidth="1"/>
    <col min="9" max="9" width="13.140625" style="79" customWidth="1"/>
    <col min="10" max="10" width="13.00390625" style="79" customWidth="1"/>
    <col min="11" max="11" width="13.8515625" style="79" customWidth="1"/>
    <col min="12" max="12" width="12.421875" style="79" customWidth="1"/>
    <col min="13" max="13" width="14.140625" style="78" customWidth="1"/>
    <col min="14" max="14" width="13.7109375" style="78" customWidth="1"/>
    <col min="15" max="15" width="14.00390625" style="79" customWidth="1"/>
    <col min="16" max="16" width="16.00390625" style="79" customWidth="1"/>
    <col min="17" max="17" width="14.00390625" style="108" customWidth="1"/>
    <col min="18" max="18" width="14.00390625" style="79" customWidth="1"/>
    <col min="19" max="19" width="15.140625" style="79" customWidth="1"/>
    <col min="20" max="20" width="14.421875" style="79" customWidth="1"/>
    <col min="21" max="21" width="13.8515625" style="79" customWidth="1"/>
    <col min="22" max="22" width="13.28125" style="79" customWidth="1"/>
    <col min="23" max="23" width="14.7109375" style="87" hidden="1" customWidth="1"/>
    <col min="24" max="25" width="13.8515625" style="87" hidden="1" customWidth="1"/>
    <col min="26" max="27" width="13.421875" style="78" customWidth="1"/>
    <col min="28" max="28" width="14.00390625" style="78" customWidth="1"/>
    <col min="29" max="29" width="13.8515625" style="79" customWidth="1"/>
    <col min="30" max="30" width="18.00390625" style="79" customWidth="1"/>
    <col min="31" max="32" width="14.00390625" style="79" customWidth="1"/>
    <col min="33" max="34" width="14.140625" style="79" customWidth="1"/>
    <col min="35" max="35" width="14.421875" style="79" customWidth="1"/>
    <col min="36" max="36" width="15.421875" style="79" customWidth="1"/>
    <col min="37" max="37" width="13.421875" style="79" customWidth="1"/>
    <col min="38" max="38" width="14.140625" style="79" customWidth="1"/>
    <col min="39" max="39" width="13.28125" style="79" customWidth="1"/>
    <col min="40" max="40" width="11.8515625" style="79" customWidth="1"/>
    <col min="41" max="41" width="15.421875" style="79" customWidth="1"/>
    <col min="42" max="42" width="14.7109375" style="79" customWidth="1"/>
    <col min="43" max="43" width="15.421875" style="79" customWidth="1"/>
    <col min="44" max="44" width="14.7109375" style="79" customWidth="1"/>
    <col min="45" max="45" width="13.7109375" style="79" customWidth="1"/>
    <col min="46" max="48" width="15.421875" style="79" customWidth="1"/>
    <col min="49" max="49" width="12.7109375" style="79" customWidth="1"/>
    <col min="50" max="50" width="13.7109375" style="79" customWidth="1"/>
    <col min="51" max="51" width="24.00390625" style="79" customWidth="1"/>
    <col min="52" max="52" width="24.7109375" style="79" customWidth="1"/>
    <col min="53" max="53" width="23.8515625" style="79" customWidth="1"/>
    <col min="54" max="54" width="21.8515625" style="38" customWidth="1"/>
    <col min="55" max="55" width="21.00390625" style="80" customWidth="1"/>
    <col min="56" max="56" width="24.8515625" style="107" customWidth="1"/>
    <col min="57" max="57" width="19.28125" style="79" customWidth="1"/>
    <col min="58" max="58" width="19.28125" style="87" customWidth="1"/>
    <col min="59" max="59" width="19.00390625" style="79" customWidth="1"/>
    <col min="60" max="60" width="16.28125" style="79" customWidth="1"/>
    <col min="61" max="61" width="16.8515625" style="79" customWidth="1"/>
    <col min="62" max="62" width="15.421875" style="79" customWidth="1"/>
    <col min="63" max="63" width="16.28125" style="79" customWidth="1"/>
    <col min="64" max="64" width="21.140625" style="79" customWidth="1"/>
    <col min="65" max="65" width="19.8515625" style="79" customWidth="1"/>
    <col min="66" max="66" width="17.7109375" style="79" customWidth="1"/>
    <col min="67" max="69" width="19.8515625" style="79" customWidth="1"/>
    <col min="70" max="70" width="17.00390625" style="79" customWidth="1"/>
    <col min="71" max="71" width="16.28125" style="79" customWidth="1"/>
    <col min="72" max="72" width="15.421875" style="79" customWidth="1"/>
    <col min="73" max="73" width="21.00390625" style="79" customWidth="1"/>
    <col min="74" max="74" width="22.421875" style="79" customWidth="1"/>
    <col min="75" max="75" width="18.00390625" style="79" customWidth="1"/>
    <col min="76" max="16384" width="9.28125" style="79" customWidth="1"/>
  </cols>
  <sheetData>
    <row r="1" spans="1:75" ht="16.5" customHeight="1" thickTop="1">
      <c r="A1" s="1"/>
      <c r="B1" s="717"/>
      <c r="C1" s="2" t="s">
        <v>29</v>
      </c>
      <c r="D1" s="3"/>
      <c r="E1" s="3"/>
      <c r="F1" s="3"/>
      <c r="G1" s="4"/>
      <c r="H1" s="3" t="s">
        <v>34</v>
      </c>
      <c r="I1" s="3"/>
      <c r="J1" s="3"/>
      <c r="K1" s="3"/>
      <c r="L1" s="4"/>
      <c r="M1" s="2" t="s">
        <v>0</v>
      </c>
      <c r="N1" s="3"/>
      <c r="O1" s="3"/>
      <c r="P1" s="3"/>
      <c r="Q1" s="4"/>
      <c r="R1" s="2" t="s">
        <v>1</v>
      </c>
      <c r="S1" s="158"/>
      <c r="T1" s="158"/>
      <c r="U1" s="158"/>
      <c r="V1" s="128"/>
      <c r="W1" s="159"/>
      <c r="X1" s="160"/>
      <c r="Y1" s="161"/>
      <c r="Z1" s="2" t="s">
        <v>99</v>
      </c>
      <c r="AA1" s="3"/>
      <c r="AB1" s="3"/>
      <c r="AC1" s="3"/>
      <c r="AD1" s="4"/>
      <c r="AE1" s="2" t="s">
        <v>43</v>
      </c>
      <c r="AF1" s="3"/>
      <c r="AG1" s="3"/>
      <c r="AH1" s="3"/>
      <c r="AI1" s="4"/>
      <c r="AJ1" s="2" t="s">
        <v>42</v>
      </c>
      <c r="AK1" s="3"/>
      <c r="AL1" s="3"/>
      <c r="AM1" s="3"/>
      <c r="AN1" s="4"/>
      <c r="AO1" s="2" t="s">
        <v>101</v>
      </c>
      <c r="AP1" s="3"/>
      <c r="AQ1" s="2"/>
      <c r="AR1" s="3"/>
      <c r="AS1" s="4"/>
      <c r="AT1" s="2" t="s">
        <v>102</v>
      </c>
      <c r="AU1" s="3"/>
      <c r="AV1" s="3"/>
      <c r="AW1" s="3"/>
      <c r="AX1" s="4"/>
      <c r="AY1" s="2" t="s">
        <v>103</v>
      </c>
      <c r="AZ1" s="3"/>
      <c r="BA1" s="4"/>
      <c r="BB1" s="504" t="s">
        <v>141</v>
      </c>
      <c r="BC1" s="267"/>
      <c r="BD1" s="505"/>
      <c r="BE1" s="2" t="s">
        <v>2</v>
      </c>
      <c r="BF1" s="169"/>
      <c r="BG1" s="158"/>
      <c r="BH1" s="821" t="s">
        <v>3</v>
      </c>
      <c r="BI1" s="822"/>
      <c r="BJ1" s="947"/>
      <c r="BK1" s="936"/>
      <c r="BL1" s="821" t="s">
        <v>4</v>
      </c>
      <c r="BM1" s="822"/>
      <c r="BN1" s="936"/>
      <c r="BO1" s="3" t="s">
        <v>5</v>
      </c>
      <c r="BP1" s="3"/>
      <c r="BQ1" s="128"/>
      <c r="BR1" s="2" t="s">
        <v>37</v>
      </c>
      <c r="BS1" s="2"/>
      <c r="BT1" s="4"/>
      <c r="BU1" s="3" t="s">
        <v>6</v>
      </c>
      <c r="BV1" s="3"/>
      <c r="BW1" s="128"/>
    </row>
    <row r="2" spans="1:75" ht="16.5" customHeight="1" thickBot="1">
      <c r="A2" s="81"/>
      <c r="B2" s="11" t="s">
        <v>8</v>
      </c>
      <c r="C2" s="6" t="s">
        <v>30</v>
      </c>
      <c r="D2" s="82"/>
      <c r="E2" s="82"/>
      <c r="F2" s="82"/>
      <c r="G2" s="83"/>
      <c r="H2" s="7" t="s">
        <v>35</v>
      </c>
      <c r="I2" s="7"/>
      <c r="J2" s="7"/>
      <c r="K2" s="7"/>
      <c r="L2" s="134"/>
      <c r="M2" s="6" t="s">
        <v>25</v>
      </c>
      <c r="N2" s="7"/>
      <c r="O2" s="7"/>
      <c r="P2" s="7"/>
      <c r="Q2" s="134"/>
      <c r="R2" s="6" t="s">
        <v>9</v>
      </c>
      <c r="S2" s="82"/>
      <c r="T2" s="82"/>
      <c r="U2" s="82"/>
      <c r="V2" s="83"/>
      <c r="W2" s="84"/>
      <c r="X2" s="125"/>
      <c r="Y2" s="162"/>
      <c r="Z2" s="6" t="s">
        <v>140</v>
      </c>
      <c r="AA2" s="7"/>
      <c r="AB2" s="7"/>
      <c r="AC2" s="7"/>
      <c r="AD2" s="134"/>
      <c r="AE2" s="129" t="s">
        <v>100</v>
      </c>
      <c r="AF2" s="130"/>
      <c r="AG2" s="130"/>
      <c r="AH2" s="130"/>
      <c r="AI2" s="141"/>
      <c r="AJ2" s="6" t="s">
        <v>83</v>
      </c>
      <c r="AK2" s="7"/>
      <c r="AL2" s="7"/>
      <c r="AM2" s="7"/>
      <c r="AN2" s="134"/>
      <c r="AO2" s="6" t="s">
        <v>84</v>
      </c>
      <c r="AP2" s="7"/>
      <c r="AQ2" s="6"/>
      <c r="AR2" s="7"/>
      <c r="AS2" s="134"/>
      <c r="AT2" s="129" t="s">
        <v>139</v>
      </c>
      <c r="AU2" s="130"/>
      <c r="AV2" s="130"/>
      <c r="AW2" s="130"/>
      <c r="AX2" s="141"/>
      <c r="AY2" s="129" t="s">
        <v>78</v>
      </c>
      <c r="AZ2" s="130"/>
      <c r="BA2" s="141"/>
      <c r="BB2" s="129" t="s">
        <v>138</v>
      </c>
      <c r="BC2" s="130"/>
      <c r="BD2" s="506"/>
      <c r="BE2" s="170"/>
      <c r="BF2" s="89"/>
      <c r="BG2" s="82"/>
      <c r="BH2" s="948" t="s">
        <v>10</v>
      </c>
      <c r="BI2" s="7"/>
      <c r="BJ2" s="90"/>
      <c r="BK2" s="938"/>
      <c r="BL2" s="937"/>
      <c r="BM2" s="127"/>
      <c r="BN2" s="938"/>
      <c r="BO2" s="7" t="s">
        <v>118</v>
      </c>
      <c r="BP2" s="7"/>
      <c r="BQ2" s="83"/>
      <c r="BR2" s="6" t="s">
        <v>38</v>
      </c>
      <c r="BS2" s="6"/>
      <c r="BT2" s="134"/>
      <c r="BU2" s="7" t="s">
        <v>11</v>
      </c>
      <c r="BV2" s="7"/>
      <c r="BW2" s="83"/>
    </row>
    <row r="3" spans="1:75" ht="15" customHeight="1" thickBot="1" thickTop="1">
      <c r="A3" s="150" t="s">
        <v>7</v>
      </c>
      <c r="B3" s="11"/>
      <c r="C3" s="92" t="s">
        <v>52</v>
      </c>
      <c r="D3" s="92" t="s">
        <v>52</v>
      </c>
      <c r="E3" s="93" t="s">
        <v>52</v>
      </c>
      <c r="F3" s="529" t="s">
        <v>12</v>
      </c>
      <c r="G3" s="518" t="s">
        <v>12</v>
      </c>
      <c r="H3" s="92" t="s">
        <v>52</v>
      </c>
      <c r="I3" s="92" t="s">
        <v>52</v>
      </c>
      <c r="J3" s="93" t="s">
        <v>52</v>
      </c>
      <c r="K3" s="529" t="s">
        <v>12</v>
      </c>
      <c r="L3" s="518" t="s">
        <v>12</v>
      </c>
      <c r="M3" s="92" t="s">
        <v>52</v>
      </c>
      <c r="N3" s="92" t="s">
        <v>52</v>
      </c>
      <c r="O3" s="93" t="s">
        <v>52</v>
      </c>
      <c r="P3" s="529" t="s">
        <v>12</v>
      </c>
      <c r="Q3" s="518" t="s">
        <v>12</v>
      </c>
      <c r="R3" s="92" t="s">
        <v>52</v>
      </c>
      <c r="S3" s="92" t="s">
        <v>52</v>
      </c>
      <c r="T3" s="93" t="s">
        <v>52</v>
      </c>
      <c r="U3" s="529" t="s">
        <v>12</v>
      </c>
      <c r="V3" s="518" t="s">
        <v>12</v>
      </c>
      <c r="W3" s="424" t="s">
        <v>70</v>
      </c>
      <c r="X3" s="239" t="s">
        <v>52</v>
      </c>
      <c r="Y3" s="470" t="s">
        <v>12</v>
      </c>
      <c r="Z3" s="92" t="s">
        <v>52</v>
      </c>
      <c r="AA3" s="92" t="s">
        <v>52</v>
      </c>
      <c r="AB3" s="93" t="s">
        <v>52</v>
      </c>
      <c r="AC3" s="529" t="s">
        <v>12</v>
      </c>
      <c r="AD3" s="518" t="s">
        <v>12</v>
      </c>
      <c r="AE3" s="92" t="s">
        <v>52</v>
      </c>
      <c r="AF3" s="92" t="s">
        <v>52</v>
      </c>
      <c r="AG3" s="93" t="s">
        <v>52</v>
      </c>
      <c r="AH3" s="529" t="s">
        <v>12</v>
      </c>
      <c r="AI3" s="518" t="s">
        <v>12</v>
      </c>
      <c r="AJ3" s="92" t="s">
        <v>52</v>
      </c>
      <c r="AK3" s="92" t="s">
        <v>52</v>
      </c>
      <c r="AL3" s="93" t="s">
        <v>52</v>
      </c>
      <c r="AM3" s="529" t="s">
        <v>12</v>
      </c>
      <c r="AN3" s="518" t="s">
        <v>12</v>
      </c>
      <c r="AO3" s="92" t="s">
        <v>52</v>
      </c>
      <c r="AP3" s="92" t="s">
        <v>52</v>
      </c>
      <c r="AQ3" s="93" t="s">
        <v>52</v>
      </c>
      <c r="AR3" s="529" t="s">
        <v>12</v>
      </c>
      <c r="AS3" s="518" t="s">
        <v>12</v>
      </c>
      <c r="AT3" s="92" t="s">
        <v>52</v>
      </c>
      <c r="AU3" s="92" t="s">
        <v>52</v>
      </c>
      <c r="AV3" s="93" t="s">
        <v>52</v>
      </c>
      <c r="AW3" s="529" t="s">
        <v>12</v>
      </c>
      <c r="AX3" s="518" t="s">
        <v>12</v>
      </c>
      <c r="AY3" s="92" t="s">
        <v>52</v>
      </c>
      <c r="AZ3" s="92" t="s">
        <v>52</v>
      </c>
      <c r="BA3" s="518" t="s">
        <v>12</v>
      </c>
      <c r="BB3" s="131" t="s">
        <v>52</v>
      </c>
      <c r="BC3" s="92" t="s">
        <v>52</v>
      </c>
      <c r="BD3" s="518" t="s">
        <v>12</v>
      </c>
      <c r="BE3" s="92" t="s">
        <v>52</v>
      </c>
      <c r="BF3" s="92" t="s">
        <v>52</v>
      </c>
      <c r="BG3" s="895" t="s">
        <v>12</v>
      </c>
      <c r="BH3" s="851" t="s">
        <v>52</v>
      </c>
      <c r="BI3" s="851" t="s">
        <v>52</v>
      </c>
      <c r="BJ3" s="858" t="s">
        <v>12</v>
      </c>
      <c r="BK3" s="836" t="s">
        <v>13</v>
      </c>
      <c r="BL3" s="851" t="s">
        <v>52</v>
      </c>
      <c r="BM3" s="92" t="s">
        <v>52</v>
      </c>
      <c r="BN3" s="939" t="s">
        <v>12</v>
      </c>
      <c r="BO3" s="933" t="s">
        <v>52</v>
      </c>
      <c r="BP3" s="92" t="s">
        <v>52</v>
      </c>
      <c r="BQ3" s="518" t="s">
        <v>12</v>
      </c>
      <c r="BR3" s="6" t="s">
        <v>39</v>
      </c>
      <c r="BS3" s="6"/>
      <c r="BT3" s="134"/>
      <c r="BU3" s="92" t="s">
        <v>52</v>
      </c>
      <c r="BV3" s="92" t="s">
        <v>52</v>
      </c>
      <c r="BW3" s="569" t="s">
        <v>12</v>
      </c>
    </row>
    <row r="4" spans="1:75" ht="15" customHeight="1" thickTop="1">
      <c r="A4" s="39"/>
      <c r="B4" s="11" t="s">
        <v>26</v>
      </c>
      <c r="C4" s="94">
        <v>2010</v>
      </c>
      <c r="D4" s="94">
        <v>2011</v>
      </c>
      <c r="E4" s="29">
        <v>2011</v>
      </c>
      <c r="F4" s="10" t="s">
        <v>53</v>
      </c>
      <c r="G4" s="10" t="s">
        <v>98</v>
      </c>
      <c r="H4" s="94">
        <v>2010</v>
      </c>
      <c r="I4" s="94">
        <v>2011</v>
      </c>
      <c r="J4" s="29">
        <v>2011</v>
      </c>
      <c r="K4" s="10" t="s">
        <v>53</v>
      </c>
      <c r="L4" s="10" t="s">
        <v>98</v>
      </c>
      <c r="M4" s="94">
        <v>2010</v>
      </c>
      <c r="N4" s="94">
        <v>2011</v>
      </c>
      <c r="O4" s="29">
        <v>2011</v>
      </c>
      <c r="P4" s="10" t="s">
        <v>53</v>
      </c>
      <c r="Q4" s="10" t="s">
        <v>98</v>
      </c>
      <c r="R4" s="94">
        <v>2010</v>
      </c>
      <c r="S4" s="94">
        <v>2011</v>
      </c>
      <c r="T4" s="29">
        <v>2011</v>
      </c>
      <c r="U4" s="10" t="s">
        <v>53</v>
      </c>
      <c r="V4" s="10" t="s">
        <v>98</v>
      </c>
      <c r="W4" s="425" t="s">
        <v>71</v>
      </c>
      <c r="X4" s="240">
        <v>2003</v>
      </c>
      <c r="Y4" s="471" t="s">
        <v>54</v>
      </c>
      <c r="Z4" s="94">
        <v>2010</v>
      </c>
      <c r="AA4" s="94">
        <v>2011</v>
      </c>
      <c r="AB4" s="29">
        <v>2011</v>
      </c>
      <c r="AC4" s="10" t="s">
        <v>53</v>
      </c>
      <c r="AD4" s="10" t="s">
        <v>98</v>
      </c>
      <c r="AE4" s="94">
        <v>2010</v>
      </c>
      <c r="AF4" s="94">
        <v>2011</v>
      </c>
      <c r="AG4" s="29">
        <v>2011</v>
      </c>
      <c r="AH4" s="10" t="s">
        <v>53</v>
      </c>
      <c r="AI4" s="10" t="s">
        <v>98</v>
      </c>
      <c r="AJ4" s="94">
        <v>2010</v>
      </c>
      <c r="AK4" s="94">
        <v>2011</v>
      </c>
      <c r="AL4" s="29">
        <v>2011</v>
      </c>
      <c r="AM4" s="10" t="s">
        <v>53</v>
      </c>
      <c r="AN4" s="10" t="s">
        <v>98</v>
      </c>
      <c r="AO4" s="94">
        <v>2010</v>
      </c>
      <c r="AP4" s="94">
        <v>2011</v>
      </c>
      <c r="AQ4" s="29">
        <v>2011</v>
      </c>
      <c r="AR4" s="10" t="s">
        <v>53</v>
      </c>
      <c r="AS4" s="10" t="s">
        <v>98</v>
      </c>
      <c r="AT4" s="94">
        <v>2010</v>
      </c>
      <c r="AU4" s="94">
        <v>2011</v>
      </c>
      <c r="AV4" s="29">
        <v>2011</v>
      </c>
      <c r="AW4" s="10" t="s">
        <v>53</v>
      </c>
      <c r="AX4" s="10" t="s">
        <v>98</v>
      </c>
      <c r="AY4" s="94">
        <v>2010</v>
      </c>
      <c r="AZ4" s="94">
        <v>2011</v>
      </c>
      <c r="BA4" s="10" t="s">
        <v>98</v>
      </c>
      <c r="BB4" s="132">
        <v>2010</v>
      </c>
      <c r="BC4" s="94">
        <v>2011</v>
      </c>
      <c r="BD4" s="10" t="s">
        <v>98</v>
      </c>
      <c r="BE4" s="94">
        <v>2010</v>
      </c>
      <c r="BF4" s="94">
        <v>2011</v>
      </c>
      <c r="BG4" s="15" t="s">
        <v>98</v>
      </c>
      <c r="BH4" s="94">
        <v>2010</v>
      </c>
      <c r="BI4" s="94">
        <v>2011</v>
      </c>
      <c r="BJ4" s="10" t="s">
        <v>98</v>
      </c>
      <c r="BK4" s="837" t="s">
        <v>15</v>
      </c>
      <c r="BL4" s="94">
        <v>2010</v>
      </c>
      <c r="BM4" s="94">
        <v>2011</v>
      </c>
      <c r="BN4" s="407" t="s">
        <v>98</v>
      </c>
      <c r="BO4" s="837">
        <v>2010</v>
      </c>
      <c r="BP4" s="94">
        <v>2011</v>
      </c>
      <c r="BQ4" s="10" t="s">
        <v>98</v>
      </c>
      <c r="BR4" s="93" t="s">
        <v>143</v>
      </c>
      <c r="BS4" s="93" t="s">
        <v>168</v>
      </c>
      <c r="BT4" s="8" t="s">
        <v>12</v>
      </c>
      <c r="BU4" s="94">
        <v>2010</v>
      </c>
      <c r="BV4" s="94">
        <v>2011</v>
      </c>
      <c r="BW4" s="29" t="s">
        <v>166</v>
      </c>
    </row>
    <row r="5" spans="1:79" ht="16.5" customHeight="1" thickBot="1">
      <c r="A5" s="12"/>
      <c r="B5" s="462"/>
      <c r="C5" s="222" t="s">
        <v>14</v>
      </c>
      <c r="D5" s="97" t="s">
        <v>14</v>
      </c>
      <c r="E5" s="97" t="s">
        <v>31</v>
      </c>
      <c r="F5" s="509" t="s">
        <v>165</v>
      </c>
      <c r="G5" s="509" t="s">
        <v>166</v>
      </c>
      <c r="H5" s="222" t="s">
        <v>14</v>
      </c>
      <c r="I5" s="97" t="s">
        <v>14</v>
      </c>
      <c r="J5" s="97" t="s">
        <v>31</v>
      </c>
      <c r="K5" s="509" t="s">
        <v>165</v>
      </c>
      <c r="L5" s="509" t="s">
        <v>166</v>
      </c>
      <c r="M5" s="133" t="s">
        <v>14</v>
      </c>
      <c r="N5" s="97" t="s">
        <v>14</v>
      </c>
      <c r="O5" s="97" t="s">
        <v>31</v>
      </c>
      <c r="P5" s="509" t="s">
        <v>165</v>
      </c>
      <c r="Q5" s="509" t="s">
        <v>166</v>
      </c>
      <c r="R5" s="133" t="s">
        <v>14</v>
      </c>
      <c r="S5" s="97" t="s">
        <v>14</v>
      </c>
      <c r="T5" s="97" t="s">
        <v>31</v>
      </c>
      <c r="U5" s="509" t="s">
        <v>165</v>
      </c>
      <c r="V5" s="509" t="s">
        <v>166</v>
      </c>
      <c r="W5" s="426"/>
      <c r="X5" s="241" t="s">
        <v>72</v>
      </c>
      <c r="Y5" s="472" t="s">
        <v>72</v>
      </c>
      <c r="Z5" s="133" t="s">
        <v>14</v>
      </c>
      <c r="AA5" s="97" t="s">
        <v>14</v>
      </c>
      <c r="AB5" s="97" t="s">
        <v>31</v>
      </c>
      <c r="AC5" s="509" t="s">
        <v>165</v>
      </c>
      <c r="AD5" s="509" t="s">
        <v>166</v>
      </c>
      <c r="AE5" s="133" t="s">
        <v>14</v>
      </c>
      <c r="AF5" s="97" t="s">
        <v>14</v>
      </c>
      <c r="AG5" s="97" t="s">
        <v>31</v>
      </c>
      <c r="AH5" s="509" t="s">
        <v>165</v>
      </c>
      <c r="AI5" s="509" t="s">
        <v>166</v>
      </c>
      <c r="AJ5" s="133" t="s">
        <v>14</v>
      </c>
      <c r="AK5" s="97" t="s">
        <v>14</v>
      </c>
      <c r="AL5" s="97" t="s">
        <v>31</v>
      </c>
      <c r="AM5" s="509" t="s">
        <v>165</v>
      </c>
      <c r="AN5" s="509" t="s">
        <v>166</v>
      </c>
      <c r="AO5" s="133" t="s">
        <v>14</v>
      </c>
      <c r="AP5" s="97" t="s">
        <v>14</v>
      </c>
      <c r="AQ5" s="97" t="s">
        <v>31</v>
      </c>
      <c r="AR5" s="509" t="s">
        <v>165</v>
      </c>
      <c r="AS5" s="509" t="s">
        <v>166</v>
      </c>
      <c r="AT5" s="133" t="s">
        <v>14</v>
      </c>
      <c r="AU5" s="97" t="s">
        <v>14</v>
      </c>
      <c r="AV5" s="97" t="s">
        <v>31</v>
      </c>
      <c r="AW5" s="509" t="s">
        <v>165</v>
      </c>
      <c r="AX5" s="509" t="s">
        <v>166</v>
      </c>
      <c r="AY5" s="133" t="s">
        <v>14</v>
      </c>
      <c r="AZ5" s="97" t="s">
        <v>14</v>
      </c>
      <c r="BA5" s="509" t="s">
        <v>166</v>
      </c>
      <c r="BB5" s="133" t="s">
        <v>14</v>
      </c>
      <c r="BC5" s="97" t="s">
        <v>14</v>
      </c>
      <c r="BD5" s="509" t="s">
        <v>166</v>
      </c>
      <c r="BE5" s="133" t="s">
        <v>14</v>
      </c>
      <c r="BF5" s="97" t="s">
        <v>14</v>
      </c>
      <c r="BG5" s="850" t="s">
        <v>166</v>
      </c>
      <c r="BH5" s="97" t="s">
        <v>14</v>
      </c>
      <c r="BI5" s="97" t="s">
        <v>14</v>
      </c>
      <c r="BJ5" s="509" t="s">
        <v>166</v>
      </c>
      <c r="BK5" s="568" t="s">
        <v>167</v>
      </c>
      <c r="BL5" s="97" t="s">
        <v>14</v>
      </c>
      <c r="BM5" s="97" t="s">
        <v>14</v>
      </c>
      <c r="BN5" s="568" t="s">
        <v>166</v>
      </c>
      <c r="BO5" s="568" t="s">
        <v>14</v>
      </c>
      <c r="BP5" s="97" t="s">
        <v>14</v>
      </c>
      <c r="BQ5" s="509" t="s">
        <v>166</v>
      </c>
      <c r="BR5" s="29" t="s">
        <v>89</v>
      </c>
      <c r="BS5" s="29" t="s">
        <v>89</v>
      </c>
      <c r="BT5" s="95" t="s">
        <v>166</v>
      </c>
      <c r="BU5" s="97" t="s">
        <v>14</v>
      </c>
      <c r="BV5" s="97" t="s">
        <v>14</v>
      </c>
      <c r="BW5" s="570"/>
      <c r="BX5" s="80"/>
      <c r="BY5" s="80"/>
      <c r="BZ5" s="80"/>
      <c r="CA5" s="80"/>
    </row>
    <row r="6" spans="1:79" s="105" customFormat="1" ht="16.5" customHeight="1" hidden="1" thickBot="1">
      <c r="A6" s="14"/>
      <c r="B6" s="14" t="s">
        <v>16</v>
      </c>
      <c r="C6" s="14"/>
      <c r="D6" s="98"/>
      <c r="E6" s="98"/>
      <c r="F6" s="99"/>
      <c r="G6" s="147"/>
      <c r="H6" s="11"/>
      <c r="I6" s="15"/>
      <c r="J6" s="15"/>
      <c r="K6" s="15"/>
      <c r="L6" s="10"/>
      <c r="M6" s="154"/>
      <c r="N6" s="100"/>
      <c r="O6" s="98" t="s">
        <v>17</v>
      </c>
      <c r="P6" s="75"/>
      <c r="Q6" s="135"/>
      <c r="R6" s="76"/>
      <c r="S6" s="75" t="s">
        <v>18</v>
      </c>
      <c r="T6" s="75"/>
      <c r="U6" s="75"/>
      <c r="V6" s="101"/>
      <c r="W6" s="102"/>
      <c r="X6" s="126"/>
      <c r="Y6" s="102"/>
      <c r="Z6" s="154"/>
      <c r="AA6" s="100"/>
      <c r="AB6" s="100"/>
      <c r="AC6" s="103" t="s">
        <v>19</v>
      </c>
      <c r="AD6" s="135"/>
      <c r="AE6" s="6"/>
      <c r="AF6" s="94"/>
      <c r="AG6" s="7"/>
      <c r="AH6" s="7"/>
      <c r="AI6" s="135"/>
      <c r="AJ6" s="6"/>
      <c r="AK6" s="7"/>
      <c r="AL6" s="7"/>
      <c r="AM6" s="7"/>
      <c r="AN6" s="134"/>
      <c r="AO6" s="6"/>
      <c r="AP6" s="7"/>
      <c r="AQ6" s="6"/>
      <c r="AR6" s="94"/>
      <c r="AS6" s="135"/>
      <c r="AT6" s="76"/>
      <c r="AU6" s="103"/>
      <c r="AV6" s="103"/>
      <c r="AW6" s="103" t="s">
        <v>20</v>
      </c>
      <c r="AX6" s="95"/>
      <c r="AY6" s="76"/>
      <c r="AZ6" s="103"/>
      <c r="BA6" s="135"/>
      <c r="BB6" s="14"/>
      <c r="BC6" s="14"/>
      <c r="BD6" s="135"/>
      <c r="BE6" s="14"/>
      <c r="BF6" s="102"/>
      <c r="BG6" s="99"/>
      <c r="BH6" s="98"/>
      <c r="BI6" s="99"/>
      <c r="BJ6" s="101"/>
      <c r="BK6" s="103"/>
      <c r="BL6" s="940"/>
      <c r="BM6" s="104"/>
      <c r="BN6" s="103"/>
      <c r="BO6" s="104"/>
      <c r="BP6" s="99"/>
      <c r="BQ6" s="95"/>
      <c r="BR6" s="222" t="s">
        <v>14</v>
      </c>
      <c r="BS6" s="97" t="s">
        <v>14</v>
      </c>
      <c r="BT6" s="96"/>
      <c r="BU6" s="99"/>
      <c r="BV6" s="99"/>
      <c r="BW6" s="101"/>
      <c r="BX6" s="99"/>
      <c r="BY6" s="99"/>
      <c r="BZ6" s="99"/>
      <c r="CA6" s="99"/>
    </row>
    <row r="7" spans="1:79" s="106" customFormat="1" ht="12.75" customHeight="1" thickTop="1">
      <c r="A7" s="176">
        <v>111</v>
      </c>
      <c r="B7" s="463" t="s">
        <v>23</v>
      </c>
      <c r="C7" s="402">
        <v>6264484</v>
      </c>
      <c r="D7" s="604">
        <v>6275839</v>
      </c>
      <c r="E7" s="823">
        <v>6268000</v>
      </c>
      <c r="F7" s="473">
        <f>D7/E7*100</f>
        <v>100.12506381620932</v>
      </c>
      <c r="G7" s="69">
        <f>D7/C7*100</f>
        <v>100.1812599409624</v>
      </c>
      <c r="H7" s="485">
        <v>4526</v>
      </c>
      <c r="I7" s="647">
        <v>4327</v>
      </c>
      <c r="J7" s="827">
        <v>4670</v>
      </c>
      <c r="K7" s="69">
        <f>I7/J7*100</f>
        <v>92.65524625267666</v>
      </c>
      <c r="L7" s="148">
        <f>I7/H7*100</f>
        <v>95.60318161732214</v>
      </c>
      <c r="M7" s="702">
        <v>90750428</v>
      </c>
      <c r="N7" s="702">
        <v>93257990</v>
      </c>
      <c r="O7" s="532">
        <v>93153000</v>
      </c>
      <c r="P7" s="69">
        <f>N7/O7*100</f>
        <v>100.11270705183945</v>
      </c>
      <c r="Q7" s="172">
        <f>N7/M7*100</f>
        <v>102.76314068733647</v>
      </c>
      <c r="R7" s="649">
        <v>137838604</v>
      </c>
      <c r="S7" s="649">
        <v>140600666</v>
      </c>
      <c r="T7" s="828">
        <v>140743000</v>
      </c>
      <c r="U7" s="69">
        <f>S7/T7*100</f>
        <v>99.89886957077793</v>
      </c>
      <c r="V7" s="172">
        <f>S7/R7*100</f>
        <v>102.00383776376609</v>
      </c>
      <c r="W7" s="21"/>
      <c r="X7" s="66"/>
      <c r="Y7" s="473">
        <f>ROUND(X7/R7*100,1)</f>
        <v>0</v>
      </c>
      <c r="Z7" s="682">
        <v>139651249</v>
      </c>
      <c r="AA7" s="682">
        <v>142295215</v>
      </c>
      <c r="AB7" s="17">
        <v>142423545</v>
      </c>
      <c r="AC7" s="69">
        <f>AA7/AB7*100</f>
        <v>99.9098955162224</v>
      </c>
      <c r="AD7" s="756">
        <f>AA7/Z7*100</f>
        <v>101.89326341076979</v>
      </c>
      <c r="AE7" s="649">
        <v>139371048</v>
      </c>
      <c r="AF7" s="649">
        <v>140655547</v>
      </c>
      <c r="AG7" s="21">
        <v>137727370</v>
      </c>
      <c r="AH7" s="69">
        <f>AF7/AG7*100</f>
        <v>102.12606760733178</v>
      </c>
      <c r="AI7" s="756">
        <f>AF7/AE7*100</f>
        <v>100.92163976552719</v>
      </c>
      <c r="AJ7" s="649">
        <v>196172</v>
      </c>
      <c r="AK7" s="649">
        <v>256846</v>
      </c>
      <c r="AL7" s="16">
        <v>397000</v>
      </c>
      <c r="AM7" s="70">
        <f>AK7/AL7*100</f>
        <v>64.69672544080605</v>
      </c>
      <c r="AN7" s="502">
        <f>AK7/AJ7*100</f>
        <v>130.92898069041453</v>
      </c>
      <c r="AO7" s="402">
        <f>AE7+AJ7</f>
        <v>139567220</v>
      </c>
      <c r="AP7" s="649">
        <f>AF7+AK7</f>
        <v>140912393</v>
      </c>
      <c r="AQ7" s="17">
        <f>AG7+AL7</f>
        <v>138124370</v>
      </c>
      <c r="AR7" s="70">
        <f>AP7/AQ7*100</f>
        <v>102.0184873965398</v>
      </c>
      <c r="AS7" s="526">
        <f>AP7/AO7*100</f>
        <v>100.9638172917681</v>
      </c>
      <c r="AT7" s="909">
        <v>145047775</v>
      </c>
      <c r="AU7" s="708">
        <v>146063517</v>
      </c>
      <c r="AV7" s="475">
        <v>144207949</v>
      </c>
      <c r="AW7" s="238">
        <f>AU7/AV7*100</f>
        <v>101.28673073354646</v>
      </c>
      <c r="AX7" s="172">
        <f>AU7/AT7*100</f>
        <v>100.70028099362433</v>
      </c>
      <c r="AY7" s="402">
        <f aca="true" t="shared" si="0" ref="AY7:AZ10">R7-AO7</f>
        <v>-1728616</v>
      </c>
      <c r="AZ7" s="649">
        <f t="shared" si="0"/>
        <v>-311727</v>
      </c>
      <c r="BA7" s="140">
        <f>AZ7/AY7*100</f>
        <v>18.033328396821506</v>
      </c>
      <c r="BB7" s="402">
        <f>Z7-AT7</f>
        <v>-5396526</v>
      </c>
      <c r="BC7" s="649">
        <f>AA7-AU7</f>
        <v>-3768302</v>
      </c>
      <c r="BD7" s="69">
        <f>BC7/BB7*100</f>
        <v>69.82829323902081</v>
      </c>
      <c r="BE7" s="682">
        <v>19522216</v>
      </c>
      <c r="BF7" s="711">
        <v>24564784</v>
      </c>
      <c r="BG7" s="896">
        <f>BF7/BE7*100</f>
        <v>125.82989554054724</v>
      </c>
      <c r="BH7" s="857">
        <v>0</v>
      </c>
      <c r="BI7" s="857">
        <v>0</v>
      </c>
      <c r="BJ7" s="861">
        <v>0</v>
      </c>
      <c r="BK7" s="859">
        <v>0</v>
      </c>
      <c r="BL7" s="682">
        <v>25832341</v>
      </c>
      <c r="BM7" s="682">
        <v>22967397</v>
      </c>
      <c r="BN7" s="69">
        <f>BM7/BL7*100</f>
        <v>88.90946817402263</v>
      </c>
      <c r="BO7" s="934">
        <v>14535187</v>
      </c>
      <c r="BP7" s="715">
        <v>12096527</v>
      </c>
      <c r="BQ7" s="142">
        <f>BP7/BO7*100</f>
        <v>83.22236927533166</v>
      </c>
      <c r="BR7" s="482">
        <f>BO7/BL7*100</f>
        <v>56.26740139424452</v>
      </c>
      <c r="BS7" s="483">
        <f>BP7/BM7*100</f>
        <v>52.66825404724793</v>
      </c>
      <c r="BT7" s="218">
        <f>BS7/BR7*100</f>
        <v>93.60349463843421</v>
      </c>
      <c r="BU7" s="402">
        <f>BL7-BE7</f>
        <v>6310125</v>
      </c>
      <c r="BV7" s="649">
        <f>BM7-BF7</f>
        <v>-1597387</v>
      </c>
      <c r="BW7" s="172"/>
      <c r="BX7" s="80"/>
      <c r="BY7" s="80"/>
      <c r="BZ7" s="80"/>
      <c r="CA7" s="80"/>
    </row>
    <row r="8" spans="1:79" ht="12.75" customHeight="1">
      <c r="A8" s="177">
        <v>201</v>
      </c>
      <c r="B8" s="464" t="s">
        <v>24</v>
      </c>
      <c r="C8" s="73">
        <v>590924</v>
      </c>
      <c r="D8" s="604">
        <v>587112</v>
      </c>
      <c r="E8" s="824">
        <v>587311</v>
      </c>
      <c r="F8" s="67">
        <f aca="true" t="shared" si="1" ref="F8:F17">D8/E8*100</f>
        <v>99.96611675926384</v>
      </c>
      <c r="G8" s="53">
        <f aca="true" t="shared" si="2" ref="G8:G14">D8/C8*100</f>
        <v>99.35490858384496</v>
      </c>
      <c r="H8" s="21">
        <v>388</v>
      </c>
      <c r="I8" s="647">
        <v>387</v>
      </c>
      <c r="J8" s="418">
        <v>392</v>
      </c>
      <c r="K8" s="53">
        <f aca="true" t="shared" si="3" ref="K8:K17">I8/J8*100</f>
        <v>98.72448979591837</v>
      </c>
      <c r="L8" s="140">
        <f aca="true" t="shared" si="4" ref="L8:L17">I8/H8*100</f>
        <v>99.74226804123711</v>
      </c>
      <c r="M8" s="702">
        <v>10321807</v>
      </c>
      <c r="N8" s="702">
        <v>10466683</v>
      </c>
      <c r="O8" s="419">
        <v>10630000</v>
      </c>
      <c r="P8" s="53">
        <f aca="true" t="shared" si="5" ref="P8:P17">N8/O8*100</f>
        <v>98.46362182502352</v>
      </c>
      <c r="Q8" s="140">
        <f aca="true" t="shared" si="6" ref="Q8:Q17">N8/M8*100</f>
        <v>101.40359144479257</v>
      </c>
      <c r="R8" s="703">
        <v>11164712</v>
      </c>
      <c r="S8" s="703">
        <v>11415416</v>
      </c>
      <c r="T8" s="18">
        <v>11370000</v>
      </c>
      <c r="U8" s="53">
        <f aca="true" t="shared" si="7" ref="U8:U17">S8/T8*100</f>
        <v>100.39943711521548</v>
      </c>
      <c r="V8" s="140">
        <f aca="true" t="shared" si="8" ref="V8:V17">S8/R8*100</f>
        <v>102.24550351142064</v>
      </c>
      <c r="W8" s="21"/>
      <c r="X8" s="24"/>
      <c r="Y8" s="67">
        <f aca="true" t="shared" si="9" ref="Y8:Y17">ROUND(X8/R8*100,1)</f>
        <v>0</v>
      </c>
      <c r="Z8" s="650">
        <v>11323206</v>
      </c>
      <c r="AA8" s="650">
        <v>11575872</v>
      </c>
      <c r="AB8" s="18">
        <v>11530873</v>
      </c>
      <c r="AC8" s="53">
        <f aca="true" t="shared" si="10" ref="AC8:AC17">AA8/AB8*100</f>
        <v>100.39024798902912</v>
      </c>
      <c r="AD8" s="517">
        <f aca="true" t="shared" si="11" ref="AD8:AD17">AA8/Z8*100</f>
        <v>102.23139983499372</v>
      </c>
      <c r="AE8" s="707">
        <v>10948781</v>
      </c>
      <c r="AF8" s="707">
        <v>11502940</v>
      </c>
      <c r="AG8" s="21">
        <v>11270000</v>
      </c>
      <c r="AH8" s="53">
        <f aca="true" t="shared" si="12" ref="AH8:AH17">AF8/AG8*100</f>
        <v>102.06690328305234</v>
      </c>
      <c r="AI8" s="517">
        <f aca="true" t="shared" si="13" ref="AI8:AI17">AF8/AE8*100</f>
        <v>105.06137623905347</v>
      </c>
      <c r="AJ8" s="650">
        <f>70086+13497</f>
        <v>83583</v>
      </c>
      <c r="AK8" s="650">
        <f>75108+11520</f>
        <v>86628</v>
      </c>
      <c r="AL8" s="22">
        <v>89200</v>
      </c>
      <c r="AM8" s="71">
        <f aca="true" t="shared" si="14" ref="AM8:AM17">AK8/AL8*100</f>
        <v>97.11659192825111</v>
      </c>
      <c r="AN8" s="503">
        <f aca="true" t="shared" si="15" ref="AN8:AN17">AK8/AJ8*100</f>
        <v>103.64308531639207</v>
      </c>
      <c r="AO8" s="31">
        <f aca="true" t="shared" si="16" ref="AO8:AO15">AE8+AJ8</f>
        <v>11032364</v>
      </c>
      <c r="AP8" s="650">
        <f aca="true" t="shared" si="17" ref="AP8:AP15">AF8+AK8</f>
        <v>11589568</v>
      </c>
      <c r="AQ8" s="21">
        <f aca="true" t="shared" si="18" ref="AQ8:AQ15">AG8+AL8</f>
        <v>11359200</v>
      </c>
      <c r="AR8" s="71">
        <f aca="true" t="shared" si="19" ref="AR8:AR17">AP8/AQ8*100</f>
        <v>102.02803014296782</v>
      </c>
      <c r="AS8" s="503">
        <f aca="true" t="shared" si="20" ref="AS8:AS17">AP8/AO8*100</f>
        <v>105.05063103429147</v>
      </c>
      <c r="AT8" s="910">
        <v>11358359</v>
      </c>
      <c r="AU8" s="706">
        <v>11987252</v>
      </c>
      <c r="AV8" s="420">
        <v>11826452</v>
      </c>
      <c r="AW8" s="71">
        <f aca="true" t="shared" si="21" ref="AW8:AW17">AU8/AV8*100</f>
        <v>101.35966391272717</v>
      </c>
      <c r="AX8" s="140">
        <f aca="true" t="shared" si="22" ref="AX8:AX17">AU8/AT8*100</f>
        <v>105.53682974802963</v>
      </c>
      <c r="AY8" s="31">
        <f t="shared" si="0"/>
        <v>132348</v>
      </c>
      <c r="AZ8" s="650">
        <f t="shared" si="0"/>
        <v>-174152</v>
      </c>
      <c r="BA8" s="140"/>
      <c r="BB8" s="31">
        <f aca="true" t="shared" si="23" ref="BB8:BB17">Z8-AT8</f>
        <v>-35153</v>
      </c>
      <c r="BC8" s="650">
        <f aca="true" t="shared" si="24" ref="BC8:BC17">AA8-AU8</f>
        <v>-411380</v>
      </c>
      <c r="BD8" s="53">
        <f aca="true" t="shared" si="25" ref="BD8:BD17">BC8/BB8*100</f>
        <v>1170.2557391972234</v>
      </c>
      <c r="BE8" s="650">
        <v>1635459</v>
      </c>
      <c r="BF8" s="712">
        <v>1735145</v>
      </c>
      <c r="BG8" s="67">
        <f aca="true" t="shared" si="26" ref="BG8:BG17">BF8/BE8*100</f>
        <v>106.09529190276245</v>
      </c>
      <c r="BH8" s="607">
        <v>0</v>
      </c>
      <c r="BI8" s="607">
        <v>0</v>
      </c>
      <c r="BJ8" s="861">
        <v>0</v>
      </c>
      <c r="BK8" s="859">
        <v>0</v>
      </c>
      <c r="BL8" s="650">
        <v>1688742</v>
      </c>
      <c r="BM8" s="650">
        <v>1691131</v>
      </c>
      <c r="BN8" s="53">
        <f aca="true" t="shared" si="27" ref="BN8:BN17">BM8/BL8*100</f>
        <v>100.14146625120948</v>
      </c>
      <c r="BO8" s="712">
        <v>602368</v>
      </c>
      <c r="BP8" s="714">
        <v>595396</v>
      </c>
      <c r="BQ8" s="143">
        <f aca="true" t="shared" si="28" ref="BQ8:BQ17">BP8/BO8*100</f>
        <v>98.84256799830004</v>
      </c>
      <c r="BR8" s="484">
        <f>BO8/BL8*100</f>
        <v>35.669628634806266</v>
      </c>
      <c r="BS8" s="53">
        <f>BP8/BM8*100</f>
        <v>35.20697095612345</v>
      </c>
      <c r="BT8" s="143">
        <f aca="true" t="shared" si="29" ref="BT8:BT17">BS8/BR8*100</f>
        <v>98.702936653982</v>
      </c>
      <c r="BU8" s="31">
        <f aca="true" t="shared" si="30" ref="BU8:BU17">BL8-BE8</f>
        <v>53283</v>
      </c>
      <c r="BV8" s="650">
        <f aca="true" t="shared" si="31" ref="BV8:BV17">BM8-BF8</f>
        <v>-44014</v>
      </c>
      <c r="BW8" s="140"/>
      <c r="BX8" s="80"/>
      <c r="BY8" s="80"/>
      <c r="BZ8" s="80"/>
      <c r="CA8" s="80"/>
    </row>
    <row r="9" spans="1:75" ht="12.75" customHeight="1">
      <c r="A9" s="906">
        <v>205</v>
      </c>
      <c r="B9" s="907" t="s">
        <v>131</v>
      </c>
      <c r="C9" s="908">
        <v>714142</v>
      </c>
      <c r="D9" s="604">
        <v>722700</v>
      </c>
      <c r="E9" s="825">
        <v>739500</v>
      </c>
      <c r="F9" s="67">
        <f t="shared" si="1"/>
        <v>97.72819472616632</v>
      </c>
      <c r="G9" s="53">
        <f t="shared" si="2"/>
        <v>101.19836111025538</v>
      </c>
      <c r="H9" s="21">
        <v>481</v>
      </c>
      <c r="I9" s="647">
        <v>462</v>
      </c>
      <c r="J9" s="501">
        <v>470</v>
      </c>
      <c r="K9" s="53">
        <f t="shared" si="3"/>
        <v>98.29787234042553</v>
      </c>
      <c r="L9" s="140">
        <f t="shared" si="4"/>
        <v>96.04989604989605</v>
      </c>
      <c r="M9" s="702">
        <v>9818465</v>
      </c>
      <c r="N9" s="702">
        <v>10243053</v>
      </c>
      <c r="O9" s="501">
        <v>10191870</v>
      </c>
      <c r="P9" s="53">
        <f t="shared" si="5"/>
        <v>100.50219439612162</v>
      </c>
      <c r="Q9" s="140">
        <f t="shared" si="6"/>
        <v>104.32438268099953</v>
      </c>
      <c r="R9" s="650">
        <v>13101601</v>
      </c>
      <c r="S9" s="650">
        <v>13563260</v>
      </c>
      <c r="T9" s="829">
        <v>13670230</v>
      </c>
      <c r="U9" s="53">
        <f t="shared" si="7"/>
        <v>99.21749670634657</v>
      </c>
      <c r="V9" s="140">
        <f t="shared" si="8"/>
        <v>103.52368386123192</v>
      </c>
      <c r="W9" s="21"/>
      <c r="X9" s="24"/>
      <c r="Y9" s="67">
        <f t="shared" si="9"/>
        <v>0</v>
      </c>
      <c r="Z9" s="706">
        <v>13287401</v>
      </c>
      <c r="AA9" s="706">
        <v>13764852</v>
      </c>
      <c r="AB9" s="832">
        <v>13877848</v>
      </c>
      <c r="AC9" s="53">
        <f t="shared" si="10"/>
        <v>99.18578154192205</v>
      </c>
      <c r="AD9" s="517">
        <f t="shared" si="11"/>
        <v>103.59326101470107</v>
      </c>
      <c r="AE9" s="650">
        <v>13111817</v>
      </c>
      <c r="AF9" s="650">
        <v>13816109</v>
      </c>
      <c r="AG9" s="833">
        <v>13632000</v>
      </c>
      <c r="AH9" s="53">
        <f t="shared" si="12"/>
        <v>101.35056484741784</v>
      </c>
      <c r="AI9" s="517">
        <f t="shared" si="13"/>
        <v>105.37142945176858</v>
      </c>
      <c r="AJ9" s="650">
        <v>63463</v>
      </c>
      <c r="AK9" s="650">
        <v>66076</v>
      </c>
      <c r="AL9" s="501">
        <v>130000</v>
      </c>
      <c r="AM9" s="71">
        <f t="shared" si="14"/>
        <v>50.82769230769231</v>
      </c>
      <c r="AN9" s="503">
        <f t="shared" si="15"/>
        <v>104.11735972141247</v>
      </c>
      <c r="AO9" s="31">
        <f t="shared" si="16"/>
        <v>13175280</v>
      </c>
      <c r="AP9" s="650">
        <f t="shared" si="17"/>
        <v>13882185</v>
      </c>
      <c r="AQ9" s="21">
        <f t="shared" si="18"/>
        <v>13762000</v>
      </c>
      <c r="AR9" s="71">
        <f t="shared" si="19"/>
        <v>100.8733105653248</v>
      </c>
      <c r="AS9" s="503">
        <f t="shared" si="20"/>
        <v>105.36538881906114</v>
      </c>
      <c r="AT9" s="501">
        <v>13659134</v>
      </c>
      <c r="AU9" s="650">
        <v>14370136</v>
      </c>
      <c r="AV9" s="833">
        <v>14290883</v>
      </c>
      <c r="AW9" s="71">
        <f t="shared" si="21"/>
        <v>100.55457035090134</v>
      </c>
      <c r="AX9" s="140">
        <f t="shared" si="22"/>
        <v>105.20532268004692</v>
      </c>
      <c r="AY9" s="31">
        <f t="shared" si="0"/>
        <v>-73679</v>
      </c>
      <c r="AZ9" s="650">
        <f t="shared" si="0"/>
        <v>-318925</v>
      </c>
      <c r="BA9" s="140">
        <f aca="true" t="shared" si="32" ref="BA9:BA17">AZ9/AY9*100</f>
        <v>432.85739491578335</v>
      </c>
      <c r="BB9" s="31">
        <f t="shared" si="23"/>
        <v>-371733</v>
      </c>
      <c r="BC9" s="650">
        <f t="shared" si="24"/>
        <v>-605284</v>
      </c>
      <c r="BD9" s="53">
        <f t="shared" si="25"/>
        <v>162.827620899947</v>
      </c>
      <c r="BE9" s="650">
        <v>1235561</v>
      </c>
      <c r="BF9" s="712">
        <v>1616312</v>
      </c>
      <c r="BG9" s="67">
        <f t="shared" si="26"/>
        <v>130.81604226743966</v>
      </c>
      <c r="BH9" s="24">
        <v>0</v>
      </c>
      <c r="BI9" s="24">
        <v>0</v>
      </c>
      <c r="BJ9" s="861">
        <v>0</v>
      </c>
      <c r="BK9" s="859">
        <v>0</v>
      </c>
      <c r="BL9" s="650">
        <v>1996839</v>
      </c>
      <c r="BM9" s="650">
        <v>3465364</v>
      </c>
      <c r="BN9" s="53">
        <f t="shared" si="27"/>
        <v>173.54248389579732</v>
      </c>
      <c r="BO9" s="712">
        <v>858331</v>
      </c>
      <c r="BP9" s="714">
        <v>797937</v>
      </c>
      <c r="BQ9" s="143">
        <f t="shared" si="28"/>
        <v>92.96378669767257</v>
      </c>
      <c r="BR9" s="484">
        <f aca="true" t="shared" si="33" ref="BR9:BR17">BO9/BL9*100</f>
        <v>42.984486981674536</v>
      </c>
      <c r="BS9" s="53">
        <f aca="true" t="shared" si="34" ref="BS9:BS17">BP9/BM9*100</f>
        <v>23.02606594862762</v>
      </c>
      <c r="BT9" s="143">
        <f t="shared" si="29"/>
        <v>53.56831630547146</v>
      </c>
      <c r="BU9" s="31">
        <f t="shared" si="30"/>
        <v>761278</v>
      </c>
      <c r="BV9" s="650">
        <f t="shared" si="31"/>
        <v>1849052</v>
      </c>
      <c r="BW9" s="140">
        <f aca="true" t="shared" si="35" ref="BW9:BW17">BV9/BU9*100</f>
        <v>242.88788064281383</v>
      </c>
    </row>
    <row r="10" spans="1:75" ht="12.75" customHeight="1">
      <c r="A10" s="178">
        <v>207</v>
      </c>
      <c r="B10" s="465" t="s">
        <v>80</v>
      </c>
      <c r="C10" s="31">
        <v>691253</v>
      </c>
      <c r="D10" s="604">
        <v>695533</v>
      </c>
      <c r="E10" s="824">
        <v>700050</v>
      </c>
      <c r="F10" s="67">
        <f t="shared" si="1"/>
        <v>99.35476037425897</v>
      </c>
      <c r="G10" s="53">
        <f t="shared" si="2"/>
        <v>100.61916548644274</v>
      </c>
      <c r="H10" s="21">
        <v>363</v>
      </c>
      <c r="I10" s="647">
        <v>368</v>
      </c>
      <c r="J10" s="418">
        <v>370</v>
      </c>
      <c r="K10" s="53">
        <f t="shared" si="3"/>
        <v>99.45945945945947</v>
      </c>
      <c r="L10" s="140">
        <f t="shared" si="4"/>
        <v>101.37741046831957</v>
      </c>
      <c r="M10" s="702">
        <v>14605558</v>
      </c>
      <c r="N10" s="702">
        <v>15029141</v>
      </c>
      <c r="O10" s="418">
        <v>14950000</v>
      </c>
      <c r="P10" s="53">
        <f t="shared" si="5"/>
        <v>100.5293712374582</v>
      </c>
      <c r="Q10" s="140">
        <f t="shared" si="6"/>
        <v>102.90014938148889</v>
      </c>
      <c r="R10" s="650">
        <v>12483698</v>
      </c>
      <c r="S10" s="650">
        <v>12872639</v>
      </c>
      <c r="T10" s="18">
        <v>12750000</v>
      </c>
      <c r="U10" s="53">
        <f t="shared" si="7"/>
        <v>100.96187450980392</v>
      </c>
      <c r="V10" s="140">
        <f t="shared" si="8"/>
        <v>103.11559122945782</v>
      </c>
      <c r="W10" s="21"/>
      <c r="X10" s="24"/>
      <c r="Y10" s="67">
        <f t="shared" si="9"/>
        <v>0</v>
      </c>
      <c r="Z10" s="706">
        <v>12645123</v>
      </c>
      <c r="AA10" s="706">
        <v>13021113</v>
      </c>
      <c r="AB10" s="18">
        <v>12874355</v>
      </c>
      <c r="AC10" s="53">
        <f t="shared" si="10"/>
        <v>101.1399250680908</v>
      </c>
      <c r="AD10" s="517">
        <f t="shared" si="11"/>
        <v>102.9733993097576</v>
      </c>
      <c r="AE10" s="650">
        <v>12769791</v>
      </c>
      <c r="AF10" s="650">
        <v>12714964</v>
      </c>
      <c r="AG10" s="21">
        <v>12620000</v>
      </c>
      <c r="AH10" s="53">
        <f t="shared" si="12"/>
        <v>100.7524881141046</v>
      </c>
      <c r="AI10" s="517">
        <f t="shared" si="13"/>
        <v>99.57065076476192</v>
      </c>
      <c r="AJ10" s="650">
        <v>101071</v>
      </c>
      <c r="AK10" s="650">
        <v>59924</v>
      </c>
      <c r="AL10" s="22">
        <v>86000</v>
      </c>
      <c r="AM10" s="71">
        <f t="shared" si="14"/>
        <v>69.67906976744186</v>
      </c>
      <c r="AN10" s="503">
        <f t="shared" si="15"/>
        <v>59.289014653065664</v>
      </c>
      <c r="AO10" s="31">
        <f t="shared" si="16"/>
        <v>12870862</v>
      </c>
      <c r="AP10" s="650">
        <f t="shared" si="17"/>
        <v>12774888</v>
      </c>
      <c r="AQ10" s="21">
        <f t="shared" si="18"/>
        <v>12706000</v>
      </c>
      <c r="AR10" s="71">
        <f t="shared" si="19"/>
        <v>100.54216905399025</v>
      </c>
      <c r="AS10" s="503">
        <f t="shared" si="20"/>
        <v>99.25433121728754</v>
      </c>
      <c r="AT10" s="501">
        <v>13299750</v>
      </c>
      <c r="AU10" s="650">
        <v>13208223</v>
      </c>
      <c r="AV10" s="421">
        <v>13192923</v>
      </c>
      <c r="AW10" s="71">
        <f t="shared" si="21"/>
        <v>100.11597126732264</v>
      </c>
      <c r="AX10" s="140">
        <f t="shared" si="22"/>
        <v>99.31181413184459</v>
      </c>
      <c r="AY10" s="31">
        <f t="shared" si="0"/>
        <v>-387164</v>
      </c>
      <c r="AZ10" s="650">
        <f t="shared" si="0"/>
        <v>97751</v>
      </c>
      <c r="BA10" s="140"/>
      <c r="BB10" s="31">
        <f t="shared" si="23"/>
        <v>-654627</v>
      </c>
      <c r="BC10" s="650">
        <f t="shared" si="24"/>
        <v>-187110</v>
      </c>
      <c r="BD10" s="53">
        <f t="shared" si="25"/>
        <v>28.582689073319617</v>
      </c>
      <c r="BE10" s="650">
        <v>1810713</v>
      </c>
      <c r="BF10" s="712">
        <v>1885184</v>
      </c>
      <c r="BG10" s="67">
        <f t="shared" si="26"/>
        <v>104.11279976451264</v>
      </c>
      <c r="BH10" s="24">
        <v>0</v>
      </c>
      <c r="BI10" s="24">
        <v>0</v>
      </c>
      <c r="BJ10" s="861">
        <v>0</v>
      </c>
      <c r="BK10" s="859">
        <v>0</v>
      </c>
      <c r="BL10" s="650">
        <v>2466826</v>
      </c>
      <c r="BM10" s="650">
        <v>2807734</v>
      </c>
      <c r="BN10" s="53">
        <f t="shared" si="27"/>
        <v>113.81970191655188</v>
      </c>
      <c r="BO10" s="712">
        <v>1162195</v>
      </c>
      <c r="BP10" s="714">
        <v>1165549</v>
      </c>
      <c r="BQ10" s="143">
        <f t="shared" si="28"/>
        <v>100.2885918456025</v>
      </c>
      <c r="BR10" s="484">
        <f t="shared" si="33"/>
        <v>47.11297027029875</v>
      </c>
      <c r="BS10" s="53">
        <f t="shared" si="34"/>
        <v>41.51208768351988</v>
      </c>
      <c r="BT10" s="143">
        <f t="shared" si="29"/>
        <v>88.11180327912838</v>
      </c>
      <c r="BU10" s="31">
        <f t="shared" si="30"/>
        <v>656113</v>
      </c>
      <c r="BV10" s="650">
        <f t="shared" si="31"/>
        <v>922550</v>
      </c>
      <c r="BW10" s="140">
        <f t="shared" si="35"/>
        <v>140.60840129672783</v>
      </c>
    </row>
    <row r="11" spans="1:75" ht="12.75" customHeight="1">
      <c r="A11" s="178">
        <v>209</v>
      </c>
      <c r="B11" s="465" t="s">
        <v>125</v>
      </c>
      <c r="C11" s="31">
        <v>133879</v>
      </c>
      <c r="D11" s="604">
        <v>135403</v>
      </c>
      <c r="E11" s="824">
        <v>134870</v>
      </c>
      <c r="F11" s="67">
        <f t="shared" si="1"/>
        <v>100.39519537332247</v>
      </c>
      <c r="G11" s="53">
        <f t="shared" si="2"/>
        <v>101.13834133807393</v>
      </c>
      <c r="H11" s="18">
        <v>93</v>
      </c>
      <c r="I11" s="647">
        <v>92</v>
      </c>
      <c r="J11" s="419">
        <v>95</v>
      </c>
      <c r="K11" s="53">
        <f t="shared" si="3"/>
        <v>96.84210526315789</v>
      </c>
      <c r="L11" s="140">
        <f t="shared" si="4"/>
        <v>98.9247311827957</v>
      </c>
      <c r="M11" s="702">
        <v>2450384</v>
      </c>
      <c r="N11" s="702">
        <v>2589382</v>
      </c>
      <c r="O11" s="418">
        <v>2450000</v>
      </c>
      <c r="P11" s="53">
        <f t="shared" si="5"/>
        <v>105.6890612244898</v>
      </c>
      <c r="Q11" s="140">
        <f t="shared" si="6"/>
        <v>105.67249867775826</v>
      </c>
      <c r="R11" s="650">
        <v>2672786</v>
      </c>
      <c r="S11" s="650">
        <v>2753773</v>
      </c>
      <c r="T11" s="830">
        <v>2712000</v>
      </c>
      <c r="U11" s="53">
        <f t="shared" si="7"/>
        <v>101.540302359882</v>
      </c>
      <c r="V11" s="140">
        <f t="shared" si="8"/>
        <v>103.03005927148676</v>
      </c>
      <c r="W11" s="21"/>
      <c r="X11" s="24"/>
      <c r="Y11" s="67">
        <f t="shared" si="9"/>
        <v>0</v>
      </c>
      <c r="Z11" s="706">
        <v>2731303</v>
      </c>
      <c r="AA11" s="706">
        <v>2807620</v>
      </c>
      <c r="AB11" s="18">
        <v>2761436</v>
      </c>
      <c r="AC11" s="53">
        <f t="shared" si="10"/>
        <v>101.67246316771418</v>
      </c>
      <c r="AD11" s="517">
        <f t="shared" si="11"/>
        <v>102.794160882187</v>
      </c>
      <c r="AE11" s="650">
        <v>2671609</v>
      </c>
      <c r="AF11" s="650">
        <v>2703694</v>
      </c>
      <c r="AG11" s="21">
        <v>2740000</v>
      </c>
      <c r="AH11" s="53">
        <f t="shared" si="12"/>
        <v>98.67496350364964</v>
      </c>
      <c r="AI11" s="517">
        <f t="shared" si="13"/>
        <v>101.20096166766919</v>
      </c>
      <c r="AJ11" s="650">
        <v>26685</v>
      </c>
      <c r="AK11" s="650">
        <v>18732</v>
      </c>
      <c r="AL11" s="22">
        <v>22000</v>
      </c>
      <c r="AM11" s="71">
        <f t="shared" si="14"/>
        <v>85.14545454545454</v>
      </c>
      <c r="AN11" s="503">
        <f t="shared" si="15"/>
        <v>70.19673974142778</v>
      </c>
      <c r="AO11" s="31">
        <f t="shared" si="16"/>
        <v>2698294</v>
      </c>
      <c r="AP11" s="650">
        <f t="shared" si="17"/>
        <v>2722426</v>
      </c>
      <c r="AQ11" s="21">
        <f t="shared" si="18"/>
        <v>2762000</v>
      </c>
      <c r="AR11" s="71">
        <f t="shared" si="19"/>
        <v>98.56719768283853</v>
      </c>
      <c r="AS11" s="503">
        <f t="shared" si="20"/>
        <v>100.89434286997636</v>
      </c>
      <c r="AT11" s="501">
        <v>2797121</v>
      </c>
      <c r="AU11" s="650">
        <v>2830705</v>
      </c>
      <c r="AV11" s="421">
        <v>2873142</v>
      </c>
      <c r="AW11" s="71">
        <f t="shared" si="21"/>
        <v>98.52297589189814</v>
      </c>
      <c r="AX11" s="140">
        <f t="shared" si="22"/>
        <v>101.20066311039099</v>
      </c>
      <c r="AY11" s="31">
        <f aca="true" t="shared" si="36" ref="AY11:AY17">R11-AO11</f>
        <v>-25508</v>
      </c>
      <c r="AZ11" s="650">
        <f aca="true" t="shared" si="37" ref="AZ11:AZ17">S11-AP11</f>
        <v>31347</v>
      </c>
      <c r="BA11" s="140"/>
      <c r="BB11" s="31">
        <f t="shared" si="23"/>
        <v>-65818</v>
      </c>
      <c r="BC11" s="650">
        <f t="shared" si="24"/>
        <v>-23085</v>
      </c>
      <c r="BD11" s="53">
        <f t="shared" si="25"/>
        <v>35.07399191710474</v>
      </c>
      <c r="BE11" s="650">
        <v>327286</v>
      </c>
      <c r="BF11" s="712">
        <v>269050</v>
      </c>
      <c r="BG11" s="67">
        <f t="shared" si="26"/>
        <v>82.20638829647464</v>
      </c>
      <c r="BH11" s="584">
        <v>0</v>
      </c>
      <c r="BI11" s="584">
        <v>0</v>
      </c>
      <c r="BJ11" s="861">
        <v>0</v>
      </c>
      <c r="BK11" s="859">
        <v>0</v>
      </c>
      <c r="BL11" s="650">
        <v>414452</v>
      </c>
      <c r="BM11" s="650">
        <v>627045</v>
      </c>
      <c r="BN11" s="53">
        <f t="shared" si="27"/>
        <v>151.29496298726994</v>
      </c>
      <c r="BO11" s="712">
        <v>160719</v>
      </c>
      <c r="BP11" s="714">
        <v>181303</v>
      </c>
      <c r="BQ11" s="143">
        <f t="shared" si="28"/>
        <v>112.8074465371238</v>
      </c>
      <c r="BR11" s="484">
        <f t="shared" si="33"/>
        <v>38.77867642091243</v>
      </c>
      <c r="BS11" s="53">
        <f t="shared" si="34"/>
        <v>28.913873804910335</v>
      </c>
      <c r="BT11" s="143">
        <f t="shared" si="29"/>
        <v>74.56127045459901</v>
      </c>
      <c r="BU11" s="31">
        <f t="shared" si="30"/>
        <v>87166</v>
      </c>
      <c r="BV11" s="650">
        <f t="shared" si="31"/>
        <v>357995</v>
      </c>
      <c r="BW11" s="140">
        <f t="shared" si="35"/>
        <v>410.7048619874722</v>
      </c>
    </row>
    <row r="12" spans="1:75" ht="12.75" customHeight="1">
      <c r="A12" s="178">
        <v>211</v>
      </c>
      <c r="B12" s="465" t="s">
        <v>21</v>
      </c>
      <c r="C12" s="31">
        <v>1132178</v>
      </c>
      <c r="D12" s="604">
        <v>1145460</v>
      </c>
      <c r="E12" s="824">
        <v>1141960</v>
      </c>
      <c r="F12" s="67">
        <f t="shared" si="1"/>
        <v>100.30649059511715</v>
      </c>
      <c r="G12" s="53">
        <f t="shared" si="2"/>
        <v>101.17313708621789</v>
      </c>
      <c r="H12" s="18">
        <v>625</v>
      </c>
      <c r="I12" s="647">
        <v>616</v>
      </c>
      <c r="J12" s="419">
        <v>630</v>
      </c>
      <c r="K12" s="53">
        <f t="shared" si="3"/>
        <v>97.77777777777777</v>
      </c>
      <c r="L12" s="140">
        <f t="shared" si="4"/>
        <v>98.56</v>
      </c>
      <c r="M12" s="702">
        <v>21139952</v>
      </c>
      <c r="N12" s="702">
        <v>21417868</v>
      </c>
      <c r="O12" s="418">
        <v>20474928</v>
      </c>
      <c r="P12" s="53">
        <f t="shared" si="5"/>
        <v>104.60533975992492</v>
      </c>
      <c r="Q12" s="140">
        <f t="shared" si="6"/>
        <v>101.31464820733747</v>
      </c>
      <c r="R12" s="650">
        <v>20911478</v>
      </c>
      <c r="S12" s="650">
        <v>21606776</v>
      </c>
      <c r="T12" s="831">
        <v>20274928</v>
      </c>
      <c r="U12" s="53">
        <f t="shared" si="7"/>
        <v>106.56894071337763</v>
      </c>
      <c r="V12" s="140">
        <f t="shared" si="8"/>
        <v>103.3249586662406</v>
      </c>
      <c r="W12" s="21"/>
      <c r="X12" s="24"/>
      <c r="Y12" s="67">
        <f t="shared" si="9"/>
        <v>0</v>
      </c>
      <c r="Z12" s="706">
        <v>21158005</v>
      </c>
      <c r="AA12" s="706">
        <v>21848263</v>
      </c>
      <c r="AB12" s="18">
        <v>20485766</v>
      </c>
      <c r="AC12" s="53">
        <f t="shared" si="10"/>
        <v>106.65094485605273</v>
      </c>
      <c r="AD12" s="517">
        <f t="shared" si="11"/>
        <v>103.26239643104347</v>
      </c>
      <c r="AE12" s="650">
        <v>20623194</v>
      </c>
      <c r="AF12" s="650">
        <v>21219744</v>
      </c>
      <c r="AG12" s="21">
        <v>21119815</v>
      </c>
      <c r="AH12" s="53">
        <f t="shared" si="12"/>
        <v>100.47315281881019</v>
      </c>
      <c r="AI12" s="517">
        <f t="shared" si="13"/>
        <v>102.89261692442015</v>
      </c>
      <c r="AJ12" s="650">
        <v>67591</v>
      </c>
      <c r="AK12" s="650">
        <v>104408</v>
      </c>
      <c r="AL12" s="22">
        <v>76200</v>
      </c>
      <c r="AM12" s="71">
        <f t="shared" si="14"/>
        <v>137.01837270341207</v>
      </c>
      <c r="AN12" s="503">
        <f t="shared" si="15"/>
        <v>154.4702697104644</v>
      </c>
      <c r="AO12" s="31">
        <f t="shared" si="16"/>
        <v>20690785</v>
      </c>
      <c r="AP12" s="650">
        <f t="shared" si="17"/>
        <v>21324152</v>
      </c>
      <c r="AQ12" s="21">
        <f t="shared" si="18"/>
        <v>21196015</v>
      </c>
      <c r="AR12" s="71">
        <f t="shared" si="19"/>
        <v>100.60453344649926</v>
      </c>
      <c r="AS12" s="503">
        <f t="shared" si="20"/>
        <v>103.06110667139986</v>
      </c>
      <c r="AT12" s="501">
        <v>21302968</v>
      </c>
      <c r="AU12" s="650">
        <v>21954635</v>
      </c>
      <c r="AV12" s="421">
        <v>21904200</v>
      </c>
      <c r="AW12" s="71">
        <f t="shared" si="21"/>
        <v>100.23025264561134</v>
      </c>
      <c r="AX12" s="140">
        <f t="shared" si="22"/>
        <v>103.05904322815486</v>
      </c>
      <c r="AY12" s="31">
        <f t="shared" si="36"/>
        <v>220693</v>
      </c>
      <c r="AZ12" s="650">
        <f t="shared" si="37"/>
        <v>282624</v>
      </c>
      <c r="BA12" s="140">
        <f t="shared" si="32"/>
        <v>128.06205905941738</v>
      </c>
      <c r="BB12" s="31">
        <f t="shared" si="23"/>
        <v>-144963</v>
      </c>
      <c r="BC12" s="650">
        <f t="shared" si="24"/>
        <v>-106372</v>
      </c>
      <c r="BD12" s="53">
        <f t="shared" si="25"/>
        <v>73.37872422618186</v>
      </c>
      <c r="BE12" s="650">
        <v>2127143</v>
      </c>
      <c r="BF12" s="712">
        <v>2199168</v>
      </c>
      <c r="BG12" s="67">
        <f t="shared" si="26"/>
        <v>103.38599708623258</v>
      </c>
      <c r="BH12" s="24">
        <v>0</v>
      </c>
      <c r="BI12" s="24">
        <v>0</v>
      </c>
      <c r="BJ12" s="861">
        <v>0</v>
      </c>
      <c r="BK12" s="859">
        <v>0</v>
      </c>
      <c r="BL12" s="650">
        <v>2975927</v>
      </c>
      <c r="BM12" s="650">
        <v>3160846</v>
      </c>
      <c r="BN12" s="53">
        <f t="shared" si="27"/>
        <v>106.21382849780925</v>
      </c>
      <c r="BO12" s="712">
        <v>1094774</v>
      </c>
      <c r="BP12" s="714">
        <v>1202038</v>
      </c>
      <c r="BQ12" s="143">
        <f t="shared" si="28"/>
        <v>109.79782128548905</v>
      </c>
      <c r="BR12" s="484">
        <f t="shared" si="33"/>
        <v>36.7876631382423</v>
      </c>
      <c r="BS12" s="53">
        <f t="shared" si="34"/>
        <v>38.028996034605925</v>
      </c>
      <c r="BT12" s="143">
        <f t="shared" si="29"/>
        <v>103.37431842761767</v>
      </c>
      <c r="BU12" s="31">
        <f t="shared" si="30"/>
        <v>848784</v>
      </c>
      <c r="BV12" s="650">
        <f t="shared" si="31"/>
        <v>961678</v>
      </c>
      <c r="BW12" s="140">
        <f t="shared" si="35"/>
        <v>113.30067484778223</v>
      </c>
    </row>
    <row r="13" spans="1:75" ht="12.75" customHeight="1">
      <c r="A13" s="178">
        <v>213</v>
      </c>
      <c r="B13" s="21" t="s">
        <v>49</v>
      </c>
      <c r="C13" s="31">
        <v>412797</v>
      </c>
      <c r="D13" s="604">
        <v>414874</v>
      </c>
      <c r="E13" s="824">
        <v>413000</v>
      </c>
      <c r="F13" s="67">
        <f t="shared" si="1"/>
        <v>100.45375302663437</v>
      </c>
      <c r="G13" s="53">
        <f t="shared" si="2"/>
        <v>100.50315288144051</v>
      </c>
      <c r="H13" s="21">
        <v>209</v>
      </c>
      <c r="I13" s="647">
        <v>209</v>
      </c>
      <c r="J13" s="418">
        <v>212</v>
      </c>
      <c r="K13" s="53">
        <f t="shared" si="3"/>
        <v>98.58490566037736</v>
      </c>
      <c r="L13" s="140">
        <f t="shared" si="4"/>
        <v>100</v>
      </c>
      <c r="M13" s="702">
        <v>5368924</v>
      </c>
      <c r="N13" s="702">
        <v>5595002</v>
      </c>
      <c r="O13" s="418">
        <v>5305000</v>
      </c>
      <c r="P13" s="53">
        <f t="shared" si="5"/>
        <v>105.46657869934025</v>
      </c>
      <c r="Q13" s="140">
        <f t="shared" si="6"/>
        <v>104.21086236273787</v>
      </c>
      <c r="R13" s="650">
        <v>7061240</v>
      </c>
      <c r="S13" s="650">
        <v>7401791</v>
      </c>
      <c r="T13" s="21">
        <v>7036000</v>
      </c>
      <c r="U13" s="53">
        <f t="shared" si="7"/>
        <v>105.19884877771462</v>
      </c>
      <c r="V13" s="140">
        <f t="shared" si="8"/>
        <v>104.82282148744413</v>
      </c>
      <c r="W13" s="21"/>
      <c r="X13" s="24"/>
      <c r="Y13" s="67">
        <f t="shared" si="9"/>
        <v>0</v>
      </c>
      <c r="Z13" s="706">
        <v>7147407</v>
      </c>
      <c r="AA13" s="706">
        <v>7540552</v>
      </c>
      <c r="AB13" s="18">
        <v>7189367</v>
      </c>
      <c r="AC13" s="53">
        <f t="shared" si="10"/>
        <v>104.88478331958851</v>
      </c>
      <c r="AD13" s="517">
        <f t="shared" si="11"/>
        <v>105.50052627477349</v>
      </c>
      <c r="AE13" s="650">
        <v>6888264</v>
      </c>
      <c r="AF13" s="650">
        <v>7172910</v>
      </c>
      <c r="AG13" s="21">
        <v>6810000</v>
      </c>
      <c r="AH13" s="53">
        <f t="shared" si="12"/>
        <v>105.32907488986784</v>
      </c>
      <c r="AI13" s="517">
        <f t="shared" si="13"/>
        <v>104.13233290710112</v>
      </c>
      <c r="AJ13" s="650">
        <v>19574</v>
      </c>
      <c r="AK13" s="650">
        <v>39198</v>
      </c>
      <c r="AL13" s="22">
        <v>77660</v>
      </c>
      <c r="AM13" s="71">
        <f t="shared" si="14"/>
        <v>50.4738604172032</v>
      </c>
      <c r="AN13" s="503">
        <f t="shared" si="15"/>
        <v>200.25544089097784</v>
      </c>
      <c r="AO13" s="31">
        <f t="shared" si="16"/>
        <v>6907838</v>
      </c>
      <c r="AP13" s="650">
        <f t="shared" si="17"/>
        <v>7212108</v>
      </c>
      <c r="AQ13" s="21">
        <f t="shared" si="18"/>
        <v>6887660</v>
      </c>
      <c r="AR13" s="71">
        <f t="shared" si="19"/>
        <v>104.71056933704625</v>
      </c>
      <c r="AS13" s="503">
        <f t="shared" si="20"/>
        <v>104.40470665351447</v>
      </c>
      <c r="AT13" s="501">
        <v>7188211</v>
      </c>
      <c r="AU13" s="650">
        <v>7553805</v>
      </c>
      <c r="AV13" s="421">
        <v>7215738</v>
      </c>
      <c r="AW13" s="71">
        <f t="shared" si="21"/>
        <v>104.6851340777617</v>
      </c>
      <c r="AX13" s="140">
        <f t="shared" si="22"/>
        <v>105.08602209923998</v>
      </c>
      <c r="AY13" s="31">
        <f t="shared" si="36"/>
        <v>153402</v>
      </c>
      <c r="AZ13" s="650">
        <f t="shared" si="37"/>
        <v>189683</v>
      </c>
      <c r="BA13" s="140">
        <f t="shared" si="32"/>
        <v>123.65093023559015</v>
      </c>
      <c r="BB13" s="31">
        <f t="shared" si="23"/>
        <v>-40804</v>
      </c>
      <c r="BC13" s="650">
        <f t="shared" si="24"/>
        <v>-13253</v>
      </c>
      <c r="BD13" s="53">
        <f t="shared" si="25"/>
        <v>32.47965885697481</v>
      </c>
      <c r="BE13" s="650">
        <v>589674</v>
      </c>
      <c r="BF13" s="712">
        <v>598570</v>
      </c>
      <c r="BG13" s="67">
        <f t="shared" si="26"/>
        <v>101.50863019227575</v>
      </c>
      <c r="BH13" s="584">
        <v>0</v>
      </c>
      <c r="BI13" s="584">
        <v>0</v>
      </c>
      <c r="BJ13" s="861">
        <v>0</v>
      </c>
      <c r="BK13" s="859">
        <v>0</v>
      </c>
      <c r="BL13" s="650">
        <v>1091374</v>
      </c>
      <c r="BM13" s="650">
        <v>1964598</v>
      </c>
      <c r="BN13" s="53">
        <f t="shared" si="27"/>
        <v>180.01143512673016</v>
      </c>
      <c r="BO13" s="712">
        <v>457794</v>
      </c>
      <c r="BP13" s="714">
        <v>543469</v>
      </c>
      <c r="BQ13" s="143">
        <f t="shared" si="28"/>
        <v>118.71474942878237</v>
      </c>
      <c r="BR13" s="484">
        <f t="shared" si="33"/>
        <v>41.946573768479</v>
      </c>
      <c r="BS13" s="53">
        <f t="shared" si="34"/>
        <v>27.66311479498605</v>
      </c>
      <c r="BT13" s="143">
        <f t="shared" si="29"/>
        <v>65.9484489667036</v>
      </c>
      <c r="BU13" s="31">
        <f t="shared" si="30"/>
        <v>501700</v>
      </c>
      <c r="BV13" s="650">
        <f t="shared" si="31"/>
        <v>1366028</v>
      </c>
      <c r="BW13" s="140">
        <f t="shared" si="35"/>
        <v>272.27984851504885</v>
      </c>
    </row>
    <row r="14" spans="1:75" ht="12.75" customHeight="1">
      <c r="A14" s="178">
        <v>217</v>
      </c>
      <c r="B14" s="465" t="s">
        <v>79</v>
      </c>
      <c r="C14" s="31">
        <v>405249</v>
      </c>
      <c r="D14" s="604">
        <v>417210</v>
      </c>
      <c r="E14" s="824">
        <v>414280</v>
      </c>
      <c r="F14" s="67">
        <f t="shared" si="1"/>
        <v>100.7072511344984</v>
      </c>
      <c r="G14" s="53">
        <f t="shared" si="2"/>
        <v>102.95151869591288</v>
      </c>
      <c r="H14" s="21">
        <v>235</v>
      </c>
      <c r="I14" s="647">
        <v>233</v>
      </c>
      <c r="J14" s="418">
        <v>238</v>
      </c>
      <c r="K14" s="53">
        <f t="shared" si="3"/>
        <v>97.89915966386555</v>
      </c>
      <c r="L14" s="140">
        <f t="shared" si="4"/>
        <v>99.14893617021276</v>
      </c>
      <c r="M14" s="702">
        <v>5725789</v>
      </c>
      <c r="N14" s="702">
        <v>6051384</v>
      </c>
      <c r="O14" s="418">
        <v>5745072</v>
      </c>
      <c r="P14" s="53">
        <f t="shared" si="5"/>
        <v>105.33173474588308</v>
      </c>
      <c r="Q14" s="140">
        <f t="shared" si="6"/>
        <v>105.6864652190292</v>
      </c>
      <c r="R14" s="650">
        <v>6994483</v>
      </c>
      <c r="S14" s="650">
        <v>7320028</v>
      </c>
      <c r="T14" s="18">
        <v>7136080</v>
      </c>
      <c r="U14" s="53">
        <f t="shared" si="7"/>
        <v>102.57771773859037</v>
      </c>
      <c r="V14" s="140">
        <f t="shared" si="8"/>
        <v>104.65431111920638</v>
      </c>
      <c r="W14" s="21"/>
      <c r="X14" s="24"/>
      <c r="Y14" s="67">
        <f t="shared" si="9"/>
        <v>0</v>
      </c>
      <c r="Z14" s="706">
        <v>7101754</v>
      </c>
      <c r="AA14" s="706">
        <v>7429097</v>
      </c>
      <c r="AB14" s="18">
        <v>7212040</v>
      </c>
      <c r="AC14" s="53">
        <f t="shared" si="10"/>
        <v>103.00964775569742</v>
      </c>
      <c r="AD14" s="517">
        <f t="shared" si="11"/>
        <v>104.60932609042781</v>
      </c>
      <c r="AE14" s="650">
        <v>6734445</v>
      </c>
      <c r="AF14" s="650">
        <v>7087976</v>
      </c>
      <c r="AG14" s="21">
        <v>7020750</v>
      </c>
      <c r="AH14" s="53">
        <f t="shared" si="12"/>
        <v>100.95753302709825</v>
      </c>
      <c r="AI14" s="517">
        <f t="shared" si="13"/>
        <v>105.24959369331846</v>
      </c>
      <c r="AJ14" s="650">
        <v>36631</v>
      </c>
      <c r="AK14" s="650">
        <v>70396</v>
      </c>
      <c r="AL14" s="22">
        <v>70000</v>
      </c>
      <c r="AM14" s="71">
        <f t="shared" si="14"/>
        <v>100.56571428571428</v>
      </c>
      <c r="AN14" s="503">
        <f t="shared" si="15"/>
        <v>192.17602577052224</v>
      </c>
      <c r="AO14" s="31">
        <f t="shared" si="16"/>
        <v>6771076</v>
      </c>
      <c r="AP14" s="650">
        <f t="shared" si="17"/>
        <v>7158372</v>
      </c>
      <c r="AQ14" s="21">
        <f t="shared" si="18"/>
        <v>7090750</v>
      </c>
      <c r="AR14" s="71">
        <f t="shared" si="19"/>
        <v>100.9536649860734</v>
      </c>
      <c r="AS14" s="503">
        <f t="shared" si="20"/>
        <v>105.71985900025342</v>
      </c>
      <c r="AT14" s="501">
        <v>7029704</v>
      </c>
      <c r="AU14" s="650">
        <v>7482522</v>
      </c>
      <c r="AV14" s="421">
        <v>7371272</v>
      </c>
      <c r="AW14" s="71">
        <f t="shared" si="21"/>
        <v>101.50923748302871</v>
      </c>
      <c r="AX14" s="140">
        <f t="shared" si="22"/>
        <v>106.44149454941487</v>
      </c>
      <c r="AY14" s="31">
        <f t="shared" si="36"/>
        <v>223407</v>
      </c>
      <c r="AZ14" s="650">
        <f t="shared" si="37"/>
        <v>161656</v>
      </c>
      <c r="BA14" s="140">
        <f t="shared" si="32"/>
        <v>72.35941577479667</v>
      </c>
      <c r="BB14" s="31">
        <f t="shared" si="23"/>
        <v>72050</v>
      </c>
      <c r="BC14" s="650">
        <f t="shared" si="24"/>
        <v>-53425</v>
      </c>
      <c r="BD14" s="53"/>
      <c r="BE14" s="650">
        <v>851642</v>
      </c>
      <c r="BF14" s="712">
        <v>928805</v>
      </c>
      <c r="BG14" s="67">
        <f t="shared" si="26"/>
        <v>109.0604972511924</v>
      </c>
      <c r="BH14" s="584">
        <v>0</v>
      </c>
      <c r="BI14" s="584">
        <v>0</v>
      </c>
      <c r="BJ14" s="861">
        <v>0</v>
      </c>
      <c r="BK14" s="859">
        <v>0</v>
      </c>
      <c r="BL14" s="650">
        <v>1111087</v>
      </c>
      <c r="BM14" s="650">
        <v>2042616</v>
      </c>
      <c r="BN14" s="53">
        <f t="shared" si="27"/>
        <v>183.83942931561614</v>
      </c>
      <c r="BO14" s="712">
        <v>493344</v>
      </c>
      <c r="BP14" s="714">
        <v>585753</v>
      </c>
      <c r="BQ14" s="143">
        <f t="shared" si="28"/>
        <v>118.73114905623663</v>
      </c>
      <c r="BR14" s="484">
        <f t="shared" si="33"/>
        <v>44.40192352174042</v>
      </c>
      <c r="BS14" s="53">
        <f t="shared" si="34"/>
        <v>28.67660881927881</v>
      </c>
      <c r="BT14" s="143">
        <f t="shared" si="29"/>
        <v>64.58415884896955</v>
      </c>
      <c r="BU14" s="31">
        <f t="shared" si="30"/>
        <v>259445</v>
      </c>
      <c r="BV14" s="650">
        <f t="shared" si="31"/>
        <v>1113811</v>
      </c>
      <c r="BW14" s="140">
        <f t="shared" si="35"/>
        <v>429.3052477403688</v>
      </c>
    </row>
    <row r="15" spans="1:75" ht="12.75" customHeight="1" thickBot="1">
      <c r="A15" s="448">
        <v>228</v>
      </c>
      <c r="B15" s="80" t="s">
        <v>123</v>
      </c>
      <c r="C15" s="263">
        <v>42261</v>
      </c>
      <c r="D15" s="853"/>
      <c r="E15" s="826">
        <v>92106</v>
      </c>
      <c r="F15" s="892"/>
      <c r="G15" s="286"/>
      <c r="H15" s="25">
        <v>130</v>
      </c>
      <c r="I15" s="854"/>
      <c r="J15" s="533">
        <v>141</v>
      </c>
      <c r="K15" s="890"/>
      <c r="L15" s="856"/>
      <c r="M15" s="648">
        <v>128277</v>
      </c>
      <c r="N15" s="648">
        <v>31258</v>
      </c>
      <c r="O15" s="533">
        <v>164412</v>
      </c>
      <c r="P15" s="890"/>
      <c r="Q15" s="856"/>
      <c r="R15" s="648">
        <v>554064</v>
      </c>
      <c r="S15" s="648">
        <v>107402</v>
      </c>
      <c r="T15" s="25">
        <v>1383262</v>
      </c>
      <c r="U15" s="890"/>
      <c r="V15" s="856"/>
      <c r="W15" s="25"/>
      <c r="X15" s="411"/>
      <c r="Y15" s="474">
        <f t="shared" si="9"/>
        <v>0</v>
      </c>
      <c r="Z15" s="648">
        <v>569947</v>
      </c>
      <c r="AA15" s="648">
        <v>108637</v>
      </c>
      <c r="AB15" s="759">
        <v>1394827</v>
      </c>
      <c r="AC15" s="890"/>
      <c r="AD15" s="914"/>
      <c r="AE15" s="648">
        <v>659006</v>
      </c>
      <c r="AF15" s="648">
        <v>76987</v>
      </c>
      <c r="AG15" s="547">
        <v>1300510</v>
      </c>
      <c r="AH15" s="890"/>
      <c r="AI15" s="914"/>
      <c r="AJ15" s="648">
        <v>277</v>
      </c>
      <c r="AK15" s="648">
        <v>40</v>
      </c>
      <c r="AL15" s="74">
        <v>5500</v>
      </c>
      <c r="AM15" s="915"/>
      <c r="AN15" s="916"/>
      <c r="AO15" s="263">
        <f t="shared" si="16"/>
        <v>659283</v>
      </c>
      <c r="AP15" s="648">
        <f t="shared" si="17"/>
        <v>77027</v>
      </c>
      <c r="AQ15" s="25">
        <f t="shared" si="18"/>
        <v>1306010</v>
      </c>
      <c r="AR15" s="915"/>
      <c r="AS15" s="916"/>
      <c r="AT15" s="911">
        <v>817614</v>
      </c>
      <c r="AU15" s="648">
        <v>95828</v>
      </c>
      <c r="AV15" s="422">
        <v>1596025</v>
      </c>
      <c r="AW15" s="915"/>
      <c r="AX15" s="856"/>
      <c r="AY15" s="263">
        <f t="shared" si="36"/>
        <v>-105219</v>
      </c>
      <c r="AZ15" s="648">
        <f t="shared" si="37"/>
        <v>30375</v>
      </c>
      <c r="BA15" s="856"/>
      <c r="BB15" s="263">
        <f t="shared" si="23"/>
        <v>-247667</v>
      </c>
      <c r="BC15" s="650">
        <f t="shared" si="24"/>
        <v>12809</v>
      </c>
      <c r="BD15" s="286"/>
      <c r="BE15" s="912">
        <v>134266</v>
      </c>
      <c r="BF15" s="913"/>
      <c r="BG15" s="919"/>
      <c r="BH15" s="860">
        <v>0</v>
      </c>
      <c r="BI15" s="411">
        <v>0</v>
      </c>
      <c r="BJ15" s="862">
        <v>0</v>
      </c>
      <c r="BK15" s="900">
        <v>0</v>
      </c>
      <c r="BL15" s="912">
        <v>176363</v>
      </c>
      <c r="BM15" s="891"/>
      <c r="BN15" s="340"/>
      <c r="BO15" s="935">
        <v>38730</v>
      </c>
      <c r="BP15" s="920"/>
      <c r="BQ15" s="325"/>
      <c r="BR15" s="651">
        <f t="shared" si="33"/>
        <v>21.960388516865784</v>
      </c>
      <c r="BS15" s="890"/>
      <c r="BT15" s="325"/>
      <c r="BU15" s="25">
        <f t="shared" si="30"/>
        <v>42097</v>
      </c>
      <c r="BV15" s="891"/>
      <c r="BW15" s="856"/>
    </row>
    <row r="16" spans="1:75" ht="14.25" customHeight="1" thickBot="1" thickTop="1">
      <c r="A16" s="33" t="s">
        <v>22</v>
      </c>
      <c r="B16" s="33"/>
      <c r="C16" s="665">
        <f>SUM(C8:C15)</f>
        <v>4122683</v>
      </c>
      <c r="D16" s="665">
        <f>SUM(D8:D15)</f>
        <v>4118292</v>
      </c>
      <c r="E16" s="236">
        <f>SUM(E8:E15)</f>
        <v>4223077</v>
      </c>
      <c r="F16" s="666">
        <f t="shared" si="1"/>
        <v>97.5187523220628</v>
      </c>
      <c r="G16" s="667">
        <f>D16/C16*100</f>
        <v>99.8934916897564</v>
      </c>
      <c r="H16" s="668">
        <f>SUM(H8:H15)</f>
        <v>2524</v>
      </c>
      <c r="I16" s="682">
        <f>SUM(I8:I15)</f>
        <v>2367</v>
      </c>
      <c r="J16" s="669">
        <f>SUM(J8:J15)</f>
        <v>2548</v>
      </c>
      <c r="K16" s="670">
        <f t="shared" si="3"/>
        <v>92.89638932496075</v>
      </c>
      <c r="L16" s="671">
        <f t="shared" si="4"/>
        <v>93.77971473851031</v>
      </c>
      <c r="M16" s="672">
        <f>SUM(M8:M15)</f>
        <v>69559156</v>
      </c>
      <c r="N16" s="673">
        <f>SUM(N8:N15)</f>
        <v>71423771</v>
      </c>
      <c r="O16" s="674">
        <f>SUM(O8:O15)</f>
        <v>69911282</v>
      </c>
      <c r="P16" s="670">
        <f t="shared" si="5"/>
        <v>102.16344051593846</v>
      </c>
      <c r="Q16" s="671">
        <f t="shared" si="6"/>
        <v>102.68061763141576</v>
      </c>
      <c r="R16" s="675">
        <f>SUM(R8:R15)</f>
        <v>74944062</v>
      </c>
      <c r="S16" s="704">
        <f>SUM(S8:S15)</f>
        <v>77041085</v>
      </c>
      <c r="T16" s="668">
        <f>SUM(T8:T15)</f>
        <v>76332500</v>
      </c>
      <c r="U16" s="670">
        <f t="shared" si="7"/>
        <v>100.92828742671863</v>
      </c>
      <c r="V16" s="676">
        <f t="shared" si="8"/>
        <v>102.79811761470843</v>
      </c>
      <c r="W16" s="677">
        <f>SUM(W8:W14)</f>
        <v>0</v>
      </c>
      <c r="X16" s="668">
        <f>SUM(X8:X14)</f>
        <v>0</v>
      </c>
      <c r="Y16" s="755">
        <f t="shared" si="9"/>
        <v>0</v>
      </c>
      <c r="Z16" s="668">
        <f>SUM(Z8:Z15)</f>
        <v>75964146</v>
      </c>
      <c r="AA16" s="704">
        <f>SUM(AA8:AA15)</f>
        <v>78096006</v>
      </c>
      <c r="AB16" s="669">
        <f>SUM(AB8:AB15)</f>
        <v>77326512</v>
      </c>
      <c r="AC16" s="670">
        <f t="shared" si="10"/>
        <v>100.99512312154984</v>
      </c>
      <c r="AD16" s="667">
        <f t="shared" si="11"/>
        <v>102.80640290486514</v>
      </c>
      <c r="AE16" s="579">
        <f>SUM(AE8:AE15)</f>
        <v>74406907</v>
      </c>
      <c r="AF16" s="682">
        <f>SUM(AF8:AF15)</f>
        <v>76295324</v>
      </c>
      <c r="AG16" s="678">
        <f>SUM(AG8:AG15)</f>
        <v>76513075</v>
      </c>
      <c r="AH16" s="670">
        <f t="shared" si="12"/>
        <v>99.71540681118881</v>
      </c>
      <c r="AI16" s="667">
        <f t="shared" si="13"/>
        <v>102.53795927843098</v>
      </c>
      <c r="AJ16" s="678">
        <f>SUM(AJ8:AJ15)</f>
        <v>398875</v>
      </c>
      <c r="AK16" s="682">
        <f>SUM(AK8:AK15)</f>
        <v>445402</v>
      </c>
      <c r="AL16" s="669">
        <f>SUM(AL8:AL15)</f>
        <v>556560</v>
      </c>
      <c r="AM16" s="680">
        <f t="shared" si="14"/>
        <v>80.02766997268938</v>
      </c>
      <c r="AN16" s="681">
        <f t="shared" si="15"/>
        <v>111.66455656534002</v>
      </c>
      <c r="AO16" s="679">
        <f>SUM(AO8:AO15)</f>
        <v>74805782</v>
      </c>
      <c r="AP16" s="682">
        <f>SUM(AP8:AP15)</f>
        <v>76740726</v>
      </c>
      <c r="AQ16" s="678">
        <f>SUM(AQ8:AQ15)</f>
        <v>77069635</v>
      </c>
      <c r="AR16" s="680">
        <f t="shared" si="19"/>
        <v>99.57323140300328</v>
      </c>
      <c r="AS16" s="683">
        <f t="shared" si="20"/>
        <v>102.5866235847919</v>
      </c>
      <c r="AT16" s="672">
        <f>SUM(AT8:AT15)</f>
        <v>77452861</v>
      </c>
      <c r="AU16" s="709">
        <f>SUM(AU8:AU15)</f>
        <v>79483106</v>
      </c>
      <c r="AV16" s="674">
        <f>SUM(AV8:AV15)</f>
        <v>80270635</v>
      </c>
      <c r="AW16" s="680">
        <f t="shared" si="21"/>
        <v>99.01890772385194</v>
      </c>
      <c r="AX16" s="671">
        <f t="shared" si="22"/>
        <v>102.62126533970127</v>
      </c>
      <c r="AY16" s="684">
        <f t="shared" si="36"/>
        <v>138280</v>
      </c>
      <c r="AZ16" s="704">
        <f t="shared" si="37"/>
        <v>300359</v>
      </c>
      <c r="BA16" s="567">
        <f t="shared" si="32"/>
        <v>217.2107318484235</v>
      </c>
      <c r="BB16" s="677">
        <f t="shared" si="23"/>
        <v>-1488715</v>
      </c>
      <c r="BC16" s="704">
        <f t="shared" si="24"/>
        <v>-1387100</v>
      </c>
      <c r="BD16" s="670">
        <f t="shared" si="25"/>
        <v>93.17431476138817</v>
      </c>
      <c r="BE16" s="668">
        <f>SUM(BE8:BE15)</f>
        <v>8711744</v>
      </c>
      <c r="BF16" s="704">
        <f>SUM(BF8:BF15)</f>
        <v>9232234</v>
      </c>
      <c r="BG16" s="755">
        <f t="shared" si="26"/>
        <v>105.97457868367115</v>
      </c>
      <c r="BH16" s="668">
        <f>SUM(BH8:BH14)</f>
        <v>0</v>
      </c>
      <c r="BI16" s="652">
        <f>SUM(BI8:BI14)</f>
        <v>0</v>
      </c>
      <c r="BJ16" s="849">
        <v>0</v>
      </c>
      <c r="BK16" s="601">
        <v>0</v>
      </c>
      <c r="BL16" s="668">
        <f>SUM(BL8:BL15)</f>
        <v>11921610</v>
      </c>
      <c r="BM16" s="682">
        <f>SUM(BM8:BM15)</f>
        <v>15759334</v>
      </c>
      <c r="BN16" s="667">
        <f t="shared" si="27"/>
        <v>132.19132315182262</v>
      </c>
      <c r="BO16" s="678">
        <f>SUM(BO8:BO15)</f>
        <v>4868255</v>
      </c>
      <c r="BP16" s="713">
        <f>SUM(BP8:BP15)</f>
        <v>5071445</v>
      </c>
      <c r="BQ16" s="671">
        <f t="shared" si="28"/>
        <v>104.17377479199426</v>
      </c>
      <c r="BR16" s="685">
        <f t="shared" si="33"/>
        <v>40.83554989636467</v>
      </c>
      <c r="BS16" s="686">
        <f t="shared" si="34"/>
        <v>32.18057945849742</v>
      </c>
      <c r="BT16" s="676">
        <f t="shared" si="29"/>
        <v>78.80530454510239</v>
      </c>
      <c r="BU16" s="687">
        <f t="shared" si="30"/>
        <v>3209866</v>
      </c>
      <c r="BV16" s="704">
        <f t="shared" si="31"/>
        <v>6527100</v>
      </c>
      <c r="BW16" s="667">
        <f t="shared" si="35"/>
        <v>203.34493714067813</v>
      </c>
    </row>
    <row r="17" spans="1:75" ht="14.25" customHeight="1" thickBot="1" thickTop="1">
      <c r="A17" s="33" t="s">
        <v>97</v>
      </c>
      <c r="B17" s="33"/>
      <c r="C17" s="652">
        <f>SUM(C16,C7)</f>
        <v>10387167</v>
      </c>
      <c r="D17" s="659">
        <f>SUM(D16,D7)</f>
        <v>10394131</v>
      </c>
      <c r="E17" s="659">
        <f>SUM(E16,E7)</f>
        <v>10491077</v>
      </c>
      <c r="F17" s="573">
        <f t="shared" si="1"/>
        <v>99.07591946946916</v>
      </c>
      <c r="G17" s="572">
        <f>D17/C17*100</f>
        <v>100.06704426721936</v>
      </c>
      <c r="H17" s="595">
        <f>SUM(H16,H7)</f>
        <v>7050</v>
      </c>
      <c r="I17" s="661">
        <f>SUM(I7,I16)</f>
        <v>6694</v>
      </c>
      <c r="J17" s="652">
        <f>SUM(J7,J16)</f>
        <v>7218</v>
      </c>
      <c r="K17" s="567">
        <f t="shared" si="3"/>
        <v>92.74037129398725</v>
      </c>
      <c r="L17" s="653">
        <f t="shared" si="4"/>
        <v>94.95035460992908</v>
      </c>
      <c r="M17" s="654">
        <f>SUM(M16,M7)</f>
        <v>160309584</v>
      </c>
      <c r="N17" s="655">
        <f>SUM(N16,N7)</f>
        <v>164681761</v>
      </c>
      <c r="O17" s="652">
        <f>SUM(O16,O7)</f>
        <v>163064282</v>
      </c>
      <c r="P17" s="567">
        <f t="shared" si="5"/>
        <v>100.99192722045653</v>
      </c>
      <c r="Q17" s="653">
        <f t="shared" si="6"/>
        <v>102.72733350739654</v>
      </c>
      <c r="R17" s="654">
        <f>SUM(R16,R7)</f>
        <v>212782666</v>
      </c>
      <c r="S17" s="705">
        <f>SUM(S16,S7)</f>
        <v>217641751</v>
      </c>
      <c r="T17" s="656">
        <f>SUM(T16,T7)</f>
        <v>217075500</v>
      </c>
      <c r="U17" s="567">
        <f t="shared" si="7"/>
        <v>100.26085440319153</v>
      </c>
      <c r="V17" s="657">
        <f t="shared" si="8"/>
        <v>102.28359061917196</v>
      </c>
      <c r="W17" s="688">
        <f>SUM(W7:W14)</f>
        <v>0</v>
      </c>
      <c r="X17" s="689">
        <f>SUM(X7:X14)</f>
        <v>0</v>
      </c>
      <c r="Y17" s="757">
        <f t="shared" si="9"/>
        <v>0</v>
      </c>
      <c r="Z17" s="758">
        <f>SUM(Z16,Z7)</f>
        <v>215615395</v>
      </c>
      <c r="AA17" s="655">
        <f>SUM(AA16,AA7)</f>
        <v>220391221</v>
      </c>
      <c r="AB17" s="656">
        <f>SUM(AB16,AB7)</f>
        <v>219750057</v>
      </c>
      <c r="AC17" s="567">
        <f t="shared" si="10"/>
        <v>100.29176966265815</v>
      </c>
      <c r="AD17" s="572">
        <f t="shared" si="11"/>
        <v>102.2149744919652</v>
      </c>
      <c r="AE17" s="579">
        <f>SUM(AE16,AE7)</f>
        <v>213777955</v>
      </c>
      <c r="AF17" s="661">
        <f>SUM(AF16,AF7)</f>
        <v>216950871</v>
      </c>
      <c r="AG17" s="658">
        <f>SUM(AG7,AG16)</f>
        <v>214240445</v>
      </c>
      <c r="AH17" s="567">
        <f t="shared" si="12"/>
        <v>101.26513273439102</v>
      </c>
      <c r="AI17" s="572">
        <f t="shared" si="13"/>
        <v>101.48421103569822</v>
      </c>
      <c r="AJ17" s="658">
        <f>SUM(AJ16,AJ7)</f>
        <v>595047</v>
      </c>
      <c r="AK17" s="661">
        <f>SUM(AK16,AK7)</f>
        <v>702248</v>
      </c>
      <c r="AL17" s="658">
        <f>SUM(AL16,AL7)</f>
        <v>953560</v>
      </c>
      <c r="AM17" s="571">
        <f t="shared" si="14"/>
        <v>73.64486765384454</v>
      </c>
      <c r="AN17" s="660">
        <f t="shared" si="15"/>
        <v>118.01555171272184</v>
      </c>
      <c r="AO17" s="659">
        <f>SUM(AO7,AO16)</f>
        <v>214373002</v>
      </c>
      <c r="AP17" s="661">
        <f>SUM(AP7,AP16)</f>
        <v>217653119</v>
      </c>
      <c r="AQ17" s="658">
        <f>SUM(AQ7,AQ16)</f>
        <v>215194005</v>
      </c>
      <c r="AR17" s="571">
        <f t="shared" si="19"/>
        <v>101.14274280085081</v>
      </c>
      <c r="AS17" s="662">
        <f t="shared" si="20"/>
        <v>101.53009799247015</v>
      </c>
      <c r="AT17" s="654">
        <f>SUM(AT16,AT7)</f>
        <v>222500636</v>
      </c>
      <c r="AU17" s="710">
        <f>SUM(AU16,AU7)</f>
        <v>225546623</v>
      </c>
      <c r="AV17" s="656">
        <f>SUM(AV7,AV16)</f>
        <v>224478584</v>
      </c>
      <c r="AW17" s="571">
        <f t="shared" si="21"/>
        <v>100.47578658995818</v>
      </c>
      <c r="AX17" s="653">
        <f t="shared" si="22"/>
        <v>101.3689790082218</v>
      </c>
      <c r="AY17" s="622">
        <f t="shared" si="36"/>
        <v>-1590336</v>
      </c>
      <c r="AZ17" s="692">
        <f t="shared" si="37"/>
        <v>-11368</v>
      </c>
      <c r="BA17" s="567">
        <f t="shared" si="32"/>
        <v>0.7148174976860237</v>
      </c>
      <c r="BB17" s="658">
        <f t="shared" si="23"/>
        <v>-6885241</v>
      </c>
      <c r="BC17" s="692">
        <f t="shared" si="24"/>
        <v>-5155402</v>
      </c>
      <c r="BD17" s="567">
        <f t="shared" si="25"/>
        <v>74.87612997134015</v>
      </c>
      <c r="BE17" s="579">
        <f>SUM(BE16,BE7)</f>
        <v>28233960</v>
      </c>
      <c r="BF17" s="701">
        <f>SUM(BF16,BF7)</f>
        <v>33797018</v>
      </c>
      <c r="BG17" s="897">
        <f t="shared" si="26"/>
        <v>119.70342807030964</v>
      </c>
      <c r="BH17" s="579">
        <f>SUM(BH16,BH7)</f>
        <v>0</v>
      </c>
      <c r="BI17" s="652">
        <f>SUM(BI7,BI16)</f>
        <v>0</v>
      </c>
      <c r="BJ17" s="849">
        <v>0</v>
      </c>
      <c r="BK17" s="601">
        <v>0</v>
      </c>
      <c r="BL17" s="579">
        <f>SUM(BL7,BL16)</f>
        <v>37753951</v>
      </c>
      <c r="BM17" s="661">
        <f>SUM(BM7,BM16)</f>
        <v>38726731</v>
      </c>
      <c r="BN17" s="572">
        <f t="shared" si="27"/>
        <v>102.57663098625093</v>
      </c>
      <c r="BO17" s="658">
        <f>SUM(BO7,BO16)</f>
        <v>19403442</v>
      </c>
      <c r="BP17" s="692">
        <f>SUM(BP16,BP7)</f>
        <v>17167972</v>
      </c>
      <c r="BQ17" s="653">
        <f t="shared" si="28"/>
        <v>88.47900284908214</v>
      </c>
      <c r="BR17" s="663">
        <f t="shared" si="33"/>
        <v>51.394467296945955</v>
      </c>
      <c r="BS17" s="574">
        <f t="shared" si="34"/>
        <v>44.33106424603719</v>
      </c>
      <c r="BT17" s="657">
        <f t="shared" si="29"/>
        <v>86.2564913649207</v>
      </c>
      <c r="BU17" s="664">
        <f t="shared" si="30"/>
        <v>9519991</v>
      </c>
      <c r="BV17" s="701">
        <f t="shared" si="31"/>
        <v>4929713</v>
      </c>
      <c r="BW17" s="572">
        <f t="shared" si="35"/>
        <v>51.782748534111015</v>
      </c>
    </row>
    <row r="18" spans="1:75" ht="12.75" customHeight="1" thickBot="1" thickTop="1">
      <c r="A18" s="245"/>
      <c r="B18" s="259"/>
      <c r="C18" s="38"/>
      <c r="D18" s="108"/>
      <c r="E18" s="80"/>
      <c r="F18" s="108"/>
      <c r="G18" s="137"/>
      <c r="H18" s="25"/>
      <c r="I18" s="74"/>
      <c r="J18" s="25"/>
      <c r="K18" s="258"/>
      <c r="L18" s="220"/>
      <c r="M18" s="219"/>
      <c r="N18" s="91"/>
      <c r="O18" s="108"/>
      <c r="P18" s="74"/>
      <c r="Q18" s="220"/>
      <c r="R18" s="173"/>
      <c r="S18" s="1030"/>
      <c r="T18" s="1031"/>
      <c r="U18" s="80"/>
      <c r="V18" s="137"/>
      <c r="W18" s="122"/>
      <c r="X18" s="68"/>
      <c r="Y18" s="221"/>
      <c r="Z18" s="219"/>
      <c r="AA18" s="91"/>
      <c r="AB18" s="121"/>
      <c r="AC18" s="80"/>
      <c r="AD18" s="137"/>
      <c r="AE18" s="165"/>
      <c r="AF18" s="74"/>
      <c r="AG18" s="25"/>
      <c r="AH18" s="74"/>
      <c r="AI18" s="166"/>
      <c r="AJ18" s="136"/>
      <c r="AK18" s="80"/>
      <c r="AL18" s="492"/>
      <c r="AM18" s="80"/>
      <c r="AN18" s="137"/>
      <c r="AO18" s="165"/>
      <c r="AP18" s="80"/>
      <c r="AQ18" s="38"/>
      <c r="AR18" s="110"/>
      <c r="AS18" s="137"/>
      <c r="AT18" s="144"/>
      <c r="AU18" s="110"/>
      <c r="AV18" s="112"/>
      <c r="AW18" s="110"/>
      <c r="AX18" s="145"/>
      <c r="AY18" s="136"/>
      <c r="AZ18" s="68"/>
      <c r="BA18" s="137"/>
      <c r="BB18" s="136"/>
      <c r="BC18" s="102"/>
      <c r="BD18" s="168"/>
      <c r="BE18" s="144"/>
      <c r="BF18" s="25"/>
      <c r="BG18" s="259"/>
      <c r="BH18" s="108"/>
      <c r="BI18" s="108"/>
      <c r="BJ18" s="108"/>
      <c r="BK18" s="257"/>
      <c r="BL18" s="108"/>
      <c r="BM18" s="108"/>
      <c r="BN18" s="108"/>
      <c r="BO18" s="112"/>
      <c r="BP18" s="110"/>
      <c r="BQ18" s="153"/>
      <c r="BR18" s="203"/>
      <c r="BS18" s="258"/>
      <c r="BT18" s="145"/>
      <c r="BU18" s="432"/>
      <c r="BV18" s="122"/>
      <c r="BW18" s="145"/>
    </row>
    <row r="19" spans="1:75" ht="12.75" customHeight="1" thickBot="1">
      <c r="A19" s="180"/>
      <c r="B19" s="466"/>
      <c r="C19" s="445"/>
      <c r="D19" s="477"/>
      <c r="E19" s="247"/>
      <c r="F19" s="248"/>
      <c r="G19" s="181"/>
      <c r="H19" s="174"/>
      <c r="I19" s="118"/>
      <c r="J19" s="85"/>
      <c r="K19" s="118"/>
      <c r="L19" s="149"/>
      <c r="M19" s="226"/>
      <c r="N19" s="119"/>
      <c r="O19" s="120"/>
      <c r="P19" s="85"/>
      <c r="Q19" s="155"/>
      <c r="R19" s="138"/>
      <c r="S19" s="111"/>
      <c r="T19" s="120"/>
      <c r="U19" s="111"/>
      <c r="V19" s="139"/>
      <c r="W19" s="25"/>
      <c r="X19" s="74"/>
      <c r="Y19" s="164"/>
      <c r="Z19" s="226"/>
      <c r="AA19" s="119"/>
      <c r="AB19" s="227"/>
      <c r="AC19" s="111"/>
      <c r="AD19" s="139"/>
      <c r="AE19" s="163"/>
      <c r="AF19" s="85"/>
      <c r="AG19" s="118"/>
      <c r="AH19" s="85"/>
      <c r="AI19" s="167"/>
      <c r="AJ19" s="246"/>
      <c r="AK19" s="247"/>
      <c r="AL19" s="493"/>
      <c r="AM19" s="247"/>
      <c r="AN19" s="181"/>
      <c r="AO19" s="444"/>
      <c r="AP19" s="247"/>
      <c r="AQ19" s="445"/>
      <c r="AR19" s="248"/>
      <c r="AS19" s="181"/>
      <c r="AT19" s="138"/>
      <c r="AU19" s="120"/>
      <c r="AV19" s="111"/>
      <c r="AW19" s="120"/>
      <c r="AX19" s="139"/>
      <c r="AY19" s="138"/>
      <c r="AZ19" s="74"/>
      <c r="BA19" s="139"/>
      <c r="BB19" s="246"/>
      <c r="BC19" s="507"/>
      <c r="BD19" s="181"/>
      <c r="BE19" s="138"/>
      <c r="BF19" s="118"/>
      <c r="BG19" s="898"/>
      <c r="BH19" s="248"/>
      <c r="BI19" s="248"/>
      <c r="BJ19" s="248"/>
      <c r="BK19" s="901"/>
      <c r="BL19" s="120"/>
      <c r="BM19" s="120"/>
      <c r="BN19" s="120"/>
      <c r="BO19" s="111"/>
      <c r="BP19" s="120"/>
      <c r="BQ19" s="152"/>
      <c r="BR19" s="38"/>
      <c r="BS19" s="257"/>
      <c r="BT19" s="137"/>
      <c r="BU19" s="109"/>
      <c r="BV19" s="25"/>
      <c r="BW19" s="137"/>
    </row>
    <row r="20" spans="1:75" s="36" customFormat="1" ht="12.75" customHeight="1" hidden="1" thickTop="1">
      <c r="A20" s="352" t="s">
        <v>74</v>
      </c>
      <c r="B20" s="551"/>
      <c r="C20" s="353"/>
      <c r="D20" s="476"/>
      <c r="E20" s="355"/>
      <c r="F20" s="354"/>
      <c r="G20" s="356"/>
      <c r="H20" s="357"/>
      <c r="I20" s="358"/>
      <c r="J20" s="359"/>
      <c r="K20" s="358"/>
      <c r="L20" s="360"/>
      <c r="M20" s="361"/>
      <c r="N20" s="351"/>
      <c r="O20" s="354"/>
      <c r="P20" s="358"/>
      <c r="Q20" s="360"/>
      <c r="R20" s="362"/>
      <c r="S20" s="355"/>
      <c r="T20" s="354"/>
      <c r="U20" s="355"/>
      <c r="V20" s="365"/>
      <c r="W20" s="358"/>
      <c r="X20" s="359"/>
      <c r="Y20" s="363"/>
      <c r="Z20" s="361"/>
      <c r="AA20" s="351"/>
      <c r="AB20" s="364"/>
      <c r="AC20" s="355"/>
      <c r="AD20" s="365"/>
      <c r="AE20" s="366"/>
      <c r="AF20" s="359"/>
      <c r="AG20" s="358"/>
      <c r="AH20" s="359"/>
      <c r="AI20" s="367"/>
      <c r="AJ20" s="362"/>
      <c r="AK20" s="355"/>
      <c r="AL20" s="494"/>
      <c r="AM20" s="355"/>
      <c r="AN20" s="365"/>
      <c r="AO20" s="368"/>
      <c r="AP20" s="372"/>
      <c r="AQ20" s="369"/>
      <c r="AR20" s="354"/>
      <c r="AS20" s="365"/>
      <c r="AT20" s="362"/>
      <c r="AU20" s="354"/>
      <c r="AV20" s="355"/>
      <c r="AW20" s="354"/>
      <c r="AX20" s="365"/>
      <c r="AY20" s="362"/>
      <c r="AZ20" s="359"/>
      <c r="BA20" s="365"/>
      <c r="BB20" s="355"/>
      <c r="BC20" s="359"/>
      <c r="BD20" s="356"/>
      <c r="BE20" s="362"/>
      <c r="BF20" s="358"/>
      <c r="BG20" s="372"/>
      <c r="BH20" s="354"/>
      <c r="BI20" s="354"/>
      <c r="BJ20" s="354"/>
      <c r="BK20" s="371"/>
      <c r="BL20" s="354"/>
      <c r="BM20" s="354"/>
      <c r="BN20" s="354"/>
      <c r="BO20" s="355"/>
      <c r="BP20" s="354"/>
      <c r="BQ20" s="365"/>
      <c r="BR20" s="369"/>
      <c r="BS20" s="371"/>
      <c r="BT20" s="365"/>
      <c r="BU20" s="370"/>
      <c r="BV20" s="358"/>
      <c r="BW20" s="365"/>
    </row>
    <row r="21" spans="1:75" s="36" customFormat="1" ht="12.75" customHeight="1" hidden="1" thickBot="1">
      <c r="A21" s="373" t="s">
        <v>113</v>
      </c>
      <c r="B21" s="552"/>
      <c r="C21" s="374"/>
      <c r="D21" s="375"/>
      <c r="E21" s="376"/>
      <c r="F21" s="375"/>
      <c r="G21" s="377"/>
      <c r="H21" s="378"/>
      <c r="I21" s="379"/>
      <c r="J21" s="380"/>
      <c r="K21" s="379"/>
      <c r="L21" s="381"/>
      <c r="M21" s="382"/>
      <c r="N21" s="383"/>
      <c r="O21" s="375"/>
      <c r="P21" s="379"/>
      <c r="Q21" s="381"/>
      <c r="R21" s="384"/>
      <c r="S21" s="376"/>
      <c r="T21" s="375"/>
      <c r="U21" s="376"/>
      <c r="V21" s="387"/>
      <c r="W21" s="379"/>
      <c r="X21" s="380"/>
      <c r="Y21" s="385"/>
      <c r="Z21" s="382"/>
      <c r="AA21" s="383"/>
      <c r="AB21" s="386"/>
      <c r="AC21" s="376"/>
      <c r="AD21" s="387"/>
      <c r="AE21" s="388"/>
      <c r="AF21" s="380"/>
      <c r="AG21" s="379"/>
      <c r="AH21" s="380"/>
      <c r="AI21" s="389"/>
      <c r="AJ21" s="384"/>
      <c r="AK21" s="376"/>
      <c r="AL21" s="495"/>
      <c r="AM21" s="376"/>
      <c r="AN21" s="387"/>
      <c r="AO21" s="390"/>
      <c r="AP21" s="394"/>
      <c r="AQ21" s="391"/>
      <c r="AR21" s="375"/>
      <c r="AS21" s="387"/>
      <c r="AT21" s="384"/>
      <c r="AU21" s="375"/>
      <c r="AV21" s="376"/>
      <c r="AW21" s="375"/>
      <c r="AX21" s="387"/>
      <c r="AY21" s="384"/>
      <c r="AZ21" s="380"/>
      <c r="BA21" s="387"/>
      <c r="BB21" s="376"/>
      <c r="BC21" s="380"/>
      <c r="BD21" s="377"/>
      <c r="BE21" s="384"/>
      <c r="BF21" s="379"/>
      <c r="BG21" s="394"/>
      <c r="BH21" s="375"/>
      <c r="BI21" s="375"/>
      <c r="BJ21" s="375"/>
      <c r="BK21" s="393"/>
      <c r="BL21" s="375"/>
      <c r="BM21" s="375"/>
      <c r="BN21" s="375"/>
      <c r="BO21" s="376"/>
      <c r="BP21" s="375"/>
      <c r="BQ21" s="387"/>
      <c r="BR21" s="391"/>
      <c r="BS21" s="393"/>
      <c r="BT21" s="387"/>
      <c r="BU21" s="392"/>
      <c r="BV21" s="379"/>
      <c r="BW21" s="387"/>
    </row>
    <row r="22" spans="1:75" ht="12.75" customHeight="1" hidden="1" thickTop="1">
      <c r="A22" s="151">
        <v>202</v>
      </c>
      <c r="B22" s="553" t="s">
        <v>81</v>
      </c>
      <c r="C22" s="342" t="s">
        <v>111</v>
      </c>
      <c r="D22" s="343"/>
      <c r="E22" s="343"/>
      <c r="F22" s="343"/>
      <c r="G22" s="344"/>
      <c r="H22" s="279"/>
      <c r="I22" s="280"/>
      <c r="J22" s="281"/>
      <c r="K22" s="280"/>
      <c r="L22" s="282"/>
      <c r="M22" s="283"/>
      <c r="N22" s="284"/>
      <c r="O22" s="285"/>
      <c r="P22" s="286"/>
      <c r="Q22" s="282"/>
      <c r="R22" s="287"/>
      <c r="S22" s="288"/>
      <c r="T22" s="289"/>
      <c r="U22" s="288"/>
      <c r="V22" s="298"/>
      <c r="W22" s="280"/>
      <c r="X22" s="290"/>
      <c r="Y22" s="291"/>
      <c r="Z22" s="292"/>
      <c r="AA22" s="293"/>
      <c r="AB22" s="294"/>
      <c r="AC22" s="288"/>
      <c r="AD22" s="295"/>
      <c r="AE22" s="296"/>
      <c r="AF22" s="281"/>
      <c r="AG22" s="280"/>
      <c r="AH22" s="281"/>
      <c r="AI22" s="297"/>
      <c r="AJ22" s="287"/>
      <c r="AK22" s="288"/>
      <c r="AL22" s="496"/>
      <c r="AM22" s="288"/>
      <c r="AN22" s="298"/>
      <c r="AO22" s="299"/>
      <c r="AP22" s="290"/>
      <c r="AQ22" s="428"/>
      <c r="AR22" s="289"/>
      <c r="AS22" s="298"/>
      <c r="AT22" s="296"/>
      <c r="AU22" s="281"/>
      <c r="AV22" s="280"/>
      <c r="AW22" s="289"/>
      <c r="AX22" s="282"/>
      <c r="AY22" s="287"/>
      <c r="AZ22" s="281"/>
      <c r="BA22" s="282"/>
      <c r="BB22" s="279"/>
      <c r="BC22" s="280"/>
      <c r="BD22" s="282"/>
      <c r="BE22" s="296"/>
      <c r="BF22" s="280"/>
      <c r="BG22" s="899"/>
      <c r="BH22" s="281"/>
      <c r="BI22" s="281"/>
      <c r="BJ22" s="289"/>
      <c r="BK22" s="301"/>
      <c r="BL22" s="281"/>
      <c r="BM22" s="281"/>
      <c r="BN22" s="301"/>
      <c r="BO22" s="280"/>
      <c r="BP22" s="290"/>
      <c r="BQ22" s="282"/>
      <c r="BR22" s="300"/>
      <c r="BS22" s="301"/>
      <c r="BT22" s="282"/>
      <c r="BU22" s="279"/>
      <c r="BV22" s="280"/>
      <c r="BW22" s="282"/>
    </row>
    <row r="23" spans="1:75" ht="12.75" customHeight="1" hidden="1">
      <c r="A23" s="30">
        <v>205</v>
      </c>
      <c r="B23" s="467" t="s">
        <v>61</v>
      </c>
      <c r="C23" s="342" t="s">
        <v>111</v>
      </c>
      <c r="D23" s="345"/>
      <c r="E23" s="345"/>
      <c r="F23" s="345"/>
      <c r="G23" s="346"/>
      <c r="H23" s="302"/>
      <c r="I23" s="303"/>
      <c r="J23" s="304"/>
      <c r="K23" s="303"/>
      <c r="L23" s="295"/>
      <c r="M23" s="305"/>
      <c r="N23" s="306"/>
      <c r="O23" s="307"/>
      <c r="P23" s="286"/>
      <c r="Q23" s="295"/>
      <c r="R23" s="308"/>
      <c r="S23" s="309"/>
      <c r="T23" s="307"/>
      <c r="U23" s="309"/>
      <c r="V23" s="295"/>
      <c r="W23" s="303"/>
      <c r="X23" s="310"/>
      <c r="Y23" s="311"/>
      <c r="Z23" s="312"/>
      <c r="AA23" s="313"/>
      <c r="AB23" s="314"/>
      <c r="AC23" s="315"/>
      <c r="AD23" s="295"/>
      <c r="AE23" s="316"/>
      <c r="AF23" s="304"/>
      <c r="AG23" s="303"/>
      <c r="AH23" s="304"/>
      <c r="AI23" s="295"/>
      <c r="AJ23" s="308"/>
      <c r="AK23" s="309"/>
      <c r="AL23" s="497"/>
      <c r="AM23" s="309"/>
      <c r="AN23" s="317"/>
      <c r="AO23" s="318"/>
      <c r="AP23" s="310"/>
      <c r="AQ23" s="429"/>
      <c r="AR23" s="307"/>
      <c r="AS23" s="319"/>
      <c r="AT23" s="316"/>
      <c r="AU23" s="304"/>
      <c r="AV23" s="303"/>
      <c r="AW23" s="307"/>
      <c r="AX23" s="295"/>
      <c r="AY23" s="320"/>
      <c r="AZ23" s="304"/>
      <c r="BA23" s="295"/>
      <c r="BB23" s="302"/>
      <c r="BC23" s="303"/>
      <c r="BD23" s="295"/>
      <c r="BE23" s="316"/>
      <c r="BF23" s="303"/>
      <c r="BG23" s="892"/>
      <c r="BH23" s="304"/>
      <c r="BI23" s="304"/>
      <c r="BJ23" s="286"/>
      <c r="BK23" s="286"/>
      <c r="BL23" s="304"/>
      <c r="BM23" s="304"/>
      <c r="BN23" s="286"/>
      <c r="BO23" s="303"/>
      <c r="BP23" s="310"/>
      <c r="BQ23" s="282"/>
      <c r="BR23" s="321"/>
      <c r="BS23" s="286"/>
      <c r="BT23" s="317"/>
      <c r="BU23" s="279"/>
      <c r="BV23" s="303"/>
      <c r="BW23" s="295"/>
    </row>
    <row r="24" spans="1:75" ht="12.75" customHeight="1" hidden="1">
      <c r="A24" s="30">
        <v>210</v>
      </c>
      <c r="B24" s="467" t="s">
        <v>62</v>
      </c>
      <c r="C24" s="347" t="s">
        <v>68</v>
      </c>
      <c r="D24" s="345"/>
      <c r="E24" s="345"/>
      <c r="F24" s="345"/>
      <c r="G24" s="346"/>
      <c r="H24" s="302"/>
      <c r="I24" s="303"/>
      <c r="J24" s="304"/>
      <c r="K24" s="303"/>
      <c r="L24" s="295"/>
      <c r="M24" s="305"/>
      <c r="N24" s="306"/>
      <c r="O24" s="307"/>
      <c r="P24" s="286"/>
      <c r="Q24" s="295"/>
      <c r="R24" s="308"/>
      <c r="S24" s="309"/>
      <c r="T24" s="307"/>
      <c r="U24" s="309"/>
      <c r="V24" s="317"/>
      <c r="W24" s="303"/>
      <c r="X24" s="310"/>
      <c r="Y24" s="322"/>
      <c r="Z24" s="312"/>
      <c r="AA24" s="313"/>
      <c r="AB24" s="314"/>
      <c r="AC24" s="315"/>
      <c r="AD24" s="295"/>
      <c r="AE24" s="316"/>
      <c r="AF24" s="304"/>
      <c r="AG24" s="303"/>
      <c r="AH24" s="304"/>
      <c r="AI24" s="319"/>
      <c r="AJ24" s="308"/>
      <c r="AK24" s="309"/>
      <c r="AL24" s="497"/>
      <c r="AM24" s="309"/>
      <c r="AN24" s="317"/>
      <c r="AO24" s="318"/>
      <c r="AP24" s="310"/>
      <c r="AQ24" s="429"/>
      <c r="AR24" s="307"/>
      <c r="AS24" s="317"/>
      <c r="AT24" s="316"/>
      <c r="AU24" s="304"/>
      <c r="AV24" s="303"/>
      <c r="AW24" s="307"/>
      <c r="AX24" s="317"/>
      <c r="AY24" s="308"/>
      <c r="AZ24" s="304"/>
      <c r="BA24" s="295"/>
      <c r="BB24" s="302"/>
      <c r="BC24" s="303"/>
      <c r="BD24" s="295"/>
      <c r="BE24" s="316"/>
      <c r="BF24" s="303"/>
      <c r="BG24" s="892"/>
      <c r="BH24" s="304"/>
      <c r="BI24" s="304"/>
      <c r="BJ24" s="307"/>
      <c r="BK24" s="286"/>
      <c r="BL24" s="304"/>
      <c r="BM24" s="304"/>
      <c r="BN24" s="307"/>
      <c r="BO24" s="303"/>
      <c r="BP24" s="310"/>
      <c r="BQ24" s="282"/>
      <c r="BR24" s="321"/>
      <c r="BS24" s="286"/>
      <c r="BT24" s="317"/>
      <c r="BU24" s="279"/>
      <c r="BV24" s="303"/>
      <c r="BW24" s="295"/>
    </row>
    <row r="25" spans="1:75" ht="12.75" customHeight="1" hidden="1">
      <c r="A25" s="30">
        <v>221</v>
      </c>
      <c r="B25" s="467" t="s">
        <v>63</v>
      </c>
      <c r="C25" s="342" t="s">
        <v>111</v>
      </c>
      <c r="D25" s="345"/>
      <c r="E25" s="345"/>
      <c r="F25" s="345"/>
      <c r="G25" s="346"/>
      <c r="H25" s="302"/>
      <c r="I25" s="303"/>
      <c r="J25" s="304"/>
      <c r="K25" s="303"/>
      <c r="L25" s="295"/>
      <c r="M25" s="305"/>
      <c r="N25" s="306"/>
      <c r="O25" s="307"/>
      <c r="P25" s="286"/>
      <c r="Q25" s="295"/>
      <c r="R25" s="308"/>
      <c r="S25" s="309"/>
      <c r="T25" s="307"/>
      <c r="U25" s="309"/>
      <c r="V25" s="295"/>
      <c r="W25" s="303"/>
      <c r="X25" s="310"/>
      <c r="Y25" s="311"/>
      <c r="Z25" s="312"/>
      <c r="AA25" s="313"/>
      <c r="AB25" s="314"/>
      <c r="AC25" s="309"/>
      <c r="AD25" s="295"/>
      <c r="AE25" s="316"/>
      <c r="AF25" s="304"/>
      <c r="AG25" s="303"/>
      <c r="AH25" s="304"/>
      <c r="AI25" s="319"/>
      <c r="AJ25" s="308"/>
      <c r="AK25" s="309"/>
      <c r="AL25" s="497"/>
      <c r="AM25" s="309"/>
      <c r="AN25" s="317"/>
      <c r="AO25" s="318"/>
      <c r="AP25" s="310"/>
      <c r="AQ25" s="429"/>
      <c r="AR25" s="307"/>
      <c r="AS25" s="317"/>
      <c r="AT25" s="316"/>
      <c r="AU25" s="304"/>
      <c r="AV25" s="303"/>
      <c r="AW25" s="307"/>
      <c r="AX25" s="295"/>
      <c r="AY25" s="320"/>
      <c r="AZ25" s="304"/>
      <c r="BA25" s="295"/>
      <c r="BB25" s="302"/>
      <c r="BC25" s="303"/>
      <c r="BD25" s="295"/>
      <c r="BE25" s="316"/>
      <c r="BF25" s="303"/>
      <c r="BG25" s="892"/>
      <c r="BH25" s="304"/>
      <c r="BI25" s="304"/>
      <c r="BJ25" s="307"/>
      <c r="BK25" s="286"/>
      <c r="BL25" s="304"/>
      <c r="BM25" s="304"/>
      <c r="BN25" s="286"/>
      <c r="BO25" s="303"/>
      <c r="BP25" s="310"/>
      <c r="BQ25" s="282"/>
      <c r="BR25" s="300"/>
      <c r="BS25" s="286"/>
      <c r="BT25" s="295"/>
      <c r="BU25" s="279"/>
      <c r="BV25" s="303"/>
      <c r="BW25" s="295"/>
    </row>
    <row r="26" spans="1:75" ht="12.75" customHeight="1" hidden="1">
      <c r="A26" s="30">
        <v>223</v>
      </c>
      <c r="B26" s="467" t="s">
        <v>64</v>
      </c>
      <c r="C26" s="347" t="s">
        <v>68</v>
      </c>
      <c r="D26" s="345"/>
      <c r="E26" s="345"/>
      <c r="F26" s="345"/>
      <c r="G26" s="346"/>
      <c r="H26" s="302"/>
      <c r="I26" s="303"/>
      <c r="J26" s="304"/>
      <c r="K26" s="303"/>
      <c r="L26" s="295"/>
      <c r="M26" s="305"/>
      <c r="N26" s="306"/>
      <c r="O26" s="307"/>
      <c r="P26" s="303"/>
      <c r="Q26" s="295"/>
      <c r="R26" s="308"/>
      <c r="S26" s="309"/>
      <c r="T26" s="307"/>
      <c r="U26" s="309"/>
      <c r="V26" s="317"/>
      <c r="W26" s="303"/>
      <c r="X26" s="310"/>
      <c r="Y26" s="322"/>
      <c r="Z26" s="312"/>
      <c r="AA26" s="313"/>
      <c r="AB26" s="314"/>
      <c r="AC26" s="315"/>
      <c r="AD26" s="295"/>
      <c r="AE26" s="316"/>
      <c r="AF26" s="304"/>
      <c r="AG26" s="303"/>
      <c r="AH26" s="304"/>
      <c r="AI26" s="319"/>
      <c r="AJ26" s="308"/>
      <c r="AK26" s="309"/>
      <c r="AL26" s="497"/>
      <c r="AM26" s="309"/>
      <c r="AN26" s="317"/>
      <c r="AO26" s="318"/>
      <c r="AP26" s="310"/>
      <c r="AQ26" s="429"/>
      <c r="AR26" s="307"/>
      <c r="AS26" s="317"/>
      <c r="AT26" s="316"/>
      <c r="AU26" s="304"/>
      <c r="AV26" s="303"/>
      <c r="AW26" s="307"/>
      <c r="AX26" s="317"/>
      <c r="AY26" s="308"/>
      <c r="AZ26" s="304"/>
      <c r="BA26" s="295"/>
      <c r="BB26" s="302"/>
      <c r="BC26" s="303"/>
      <c r="BD26" s="295"/>
      <c r="BE26" s="316"/>
      <c r="BF26" s="303"/>
      <c r="BG26" s="892"/>
      <c r="BH26" s="304"/>
      <c r="BI26" s="304"/>
      <c r="BJ26" s="307"/>
      <c r="BK26" s="286"/>
      <c r="BL26" s="304"/>
      <c r="BM26" s="304"/>
      <c r="BN26" s="307"/>
      <c r="BO26" s="303"/>
      <c r="BP26" s="310"/>
      <c r="BQ26" s="282"/>
      <c r="BR26" s="321"/>
      <c r="BS26" s="286"/>
      <c r="BT26" s="317"/>
      <c r="BU26" s="279"/>
      <c r="BV26" s="303"/>
      <c r="BW26" s="295"/>
    </row>
    <row r="27" spans="1:75" ht="12.75" customHeight="1" hidden="1">
      <c r="A27" s="30">
        <v>225</v>
      </c>
      <c r="B27" s="467" t="s">
        <v>65</v>
      </c>
      <c r="C27" s="347" t="s">
        <v>69</v>
      </c>
      <c r="D27" s="345"/>
      <c r="E27" s="345"/>
      <c r="F27" s="345"/>
      <c r="G27" s="346"/>
      <c r="H27" s="302"/>
      <c r="I27" s="303"/>
      <c r="J27" s="304"/>
      <c r="K27" s="303"/>
      <c r="L27" s="295"/>
      <c r="M27" s="305"/>
      <c r="N27" s="306"/>
      <c r="O27" s="307"/>
      <c r="P27" s="303"/>
      <c r="Q27" s="295"/>
      <c r="R27" s="308"/>
      <c r="S27" s="309"/>
      <c r="T27" s="307"/>
      <c r="U27" s="309"/>
      <c r="V27" s="317"/>
      <c r="W27" s="303"/>
      <c r="X27" s="310"/>
      <c r="Y27" s="322"/>
      <c r="Z27" s="312"/>
      <c r="AA27" s="313"/>
      <c r="AB27" s="314"/>
      <c r="AC27" s="309"/>
      <c r="AD27" s="317"/>
      <c r="AE27" s="316"/>
      <c r="AF27" s="304"/>
      <c r="AG27" s="303"/>
      <c r="AH27" s="304"/>
      <c r="AI27" s="319"/>
      <c r="AJ27" s="308"/>
      <c r="AK27" s="309"/>
      <c r="AL27" s="497"/>
      <c r="AM27" s="309"/>
      <c r="AN27" s="317"/>
      <c r="AO27" s="318"/>
      <c r="AP27" s="310"/>
      <c r="AQ27" s="429"/>
      <c r="AR27" s="307"/>
      <c r="AS27" s="317"/>
      <c r="AT27" s="316"/>
      <c r="AU27" s="304"/>
      <c r="AV27" s="303"/>
      <c r="AW27" s="307"/>
      <c r="AX27" s="317"/>
      <c r="AY27" s="308"/>
      <c r="AZ27" s="304"/>
      <c r="BA27" s="295"/>
      <c r="BB27" s="302"/>
      <c r="BC27" s="303"/>
      <c r="BD27" s="295"/>
      <c r="BE27" s="316"/>
      <c r="BF27" s="303"/>
      <c r="BG27" s="892"/>
      <c r="BH27" s="304"/>
      <c r="BI27" s="304"/>
      <c r="BJ27" s="286"/>
      <c r="BK27" s="286"/>
      <c r="BL27" s="304"/>
      <c r="BM27" s="304"/>
      <c r="BN27" s="286"/>
      <c r="BO27" s="303"/>
      <c r="BP27" s="310"/>
      <c r="BQ27" s="282"/>
      <c r="BR27" s="321"/>
      <c r="BS27" s="286"/>
      <c r="BT27" s="295"/>
      <c r="BU27" s="279"/>
      <c r="BV27" s="303"/>
      <c r="BW27" s="295"/>
    </row>
    <row r="28" spans="1:75" ht="12.75" customHeight="1" hidden="1" thickBot="1">
      <c r="A28" s="32">
        <v>226</v>
      </c>
      <c r="B28" s="554" t="s">
        <v>82</v>
      </c>
      <c r="C28" s="348" t="s">
        <v>110</v>
      </c>
      <c r="D28" s="349"/>
      <c r="E28" s="349"/>
      <c r="F28" s="349"/>
      <c r="G28" s="350"/>
      <c r="H28" s="323"/>
      <c r="I28" s="324"/>
      <c r="J28" s="285"/>
      <c r="K28" s="324"/>
      <c r="L28" s="325"/>
      <c r="M28" s="326"/>
      <c r="N28" s="327"/>
      <c r="O28" s="328"/>
      <c r="P28" s="324"/>
      <c r="Q28" s="325"/>
      <c r="R28" s="329"/>
      <c r="S28" s="330"/>
      <c r="T28" s="328"/>
      <c r="U28" s="330"/>
      <c r="V28" s="336"/>
      <c r="W28" s="324"/>
      <c r="X28" s="331"/>
      <c r="Y28" s="332"/>
      <c r="Z28" s="333"/>
      <c r="AA28" s="334"/>
      <c r="AB28" s="335"/>
      <c r="AC28" s="330"/>
      <c r="AD28" s="336"/>
      <c r="AE28" s="320"/>
      <c r="AF28" s="285"/>
      <c r="AG28" s="324"/>
      <c r="AH28" s="285"/>
      <c r="AI28" s="337"/>
      <c r="AJ28" s="329"/>
      <c r="AK28" s="330"/>
      <c r="AL28" s="498"/>
      <c r="AM28" s="330"/>
      <c r="AN28" s="336"/>
      <c r="AO28" s="338"/>
      <c r="AP28" s="331"/>
      <c r="AQ28" s="430"/>
      <c r="AR28" s="328"/>
      <c r="AS28" s="336"/>
      <c r="AT28" s="320"/>
      <c r="AU28" s="285"/>
      <c r="AV28" s="324"/>
      <c r="AW28" s="328"/>
      <c r="AX28" s="336"/>
      <c r="AY28" s="329"/>
      <c r="AZ28" s="285"/>
      <c r="BA28" s="325"/>
      <c r="BB28" s="323"/>
      <c r="BC28" s="324"/>
      <c r="BD28" s="325"/>
      <c r="BE28" s="320"/>
      <c r="BF28" s="324"/>
      <c r="BG28" s="892"/>
      <c r="BH28" s="285"/>
      <c r="BI28" s="285"/>
      <c r="BJ28" s="328"/>
      <c r="BK28" s="340"/>
      <c r="BL28" s="285"/>
      <c r="BM28" s="285"/>
      <c r="BN28" s="328"/>
      <c r="BO28" s="324"/>
      <c r="BP28" s="331"/>
      <c r="BQ28" s="282"/>
      <c r="BR28" s="339"/>
      <c r="BS28" s="340"/>
      <c r="BT28" s="336"/>
      <c r="BU28" s="433"/>
      <c r="BV28" s="324"/>
      <c r="BW28" s="325"/>
    </row>
    <row r="29" spans="1:75" ht="14.25" customHeight="1" hidden="1" thickBot="1" thickTop="1">
      <c r="A29" s="182" t="s">
        <v>66</v>
      </c>
      <c r="B29" s="555"/>
      <c r="C29" s="183"/>
      <c r="D29" s="184"/>
      <c r="E29" s="184"/>
      <c r="F29" s="184"/>
      <c r="G29" s="217"/>
      <c r="H29" s="216"/>
      <c r="I29" s="185"/>
      <c r="J29" s="186"/>
      <c r="K29" s="187"/>
      <c r="L29" s="188"/>
      <c r="M29" s="231"/>
      <c r="N29" s="232"/>
      <c r="O29" s="230"/>
      <c r="P29" s="233"/>
      <c r="Q29" s="234"/>
      <c r="R29" s="189"/>
      <c r="S29" s="254"/>
      <c r="T29" s="255"/>
      <c r="U29" s="256"/>
      <c r="V29" s="191"/>
      <c r="W29" s="252"/>
      <c r="X29" s="236">
        <f>S29+W29</f>
        <v>0</v>
      </c>
      <c r="Y29" s="234" t="e">
        <f>ROUND(X29/R29*100,1)</f>
        <v>#DIV/0!</v>
      </c>
      <c r="Z29" s="224"/>
      <c r="AA29" s="224"/>
      <c r="AB29" s="193"/>
      <c r="AC29" s="208"/>
      <c r="AD29" s="191"/>
      <c r="AE29" s="194"/>
      <c r="AF29" s="224"/>
      <c r="AG29" s="276"/>
      <c r="AH29" s="216"/>
      <c r="AI29" s="195"/>
      <c r="AJ29" s="237"/>
      <c r="AK29" s="235"/>
      <c r="AL29" s="499"/>
      <c r="AM29" s="235"/>
      <c r="AN29" s="179"/>
      <c r="AO29" s="224"/>
      <c r="AP29" s="224"/>
      <c r="AQ29" s="431"/>
      <c r="AR29" s="230"/>
      <c r="AS29" s="179"/>
      <c r="AT29" s="196"/>
      <c r="AU29" s="197"/>
      <c r="AV29" s="187"/>
      <c r="AW29" s="190"/>
      <c r="AX29" s="191"/>
      <c r="AY29" s="189"/>
      <c r="AZ29" s="198"/>
      <c r="BA29" s="191"/>
      <c r="BB29" s="207"/>
      <c r="BC29" s="192"/>
      <c r="BD29" s="188"/>
      <c r="BE29" s="196"/>
      <c r="BF29" s="192"/>
      <c r="BG29" s="893"/>
      <c r="BH29" s="197"/>
      <c r="BI29" s="197"/>
      <c r="BJ29" s="199"/>
      <c r="BK29" s="199"/>
      <c r="BL29" s="197"/>
      <c r="BM29" s="197"/>
      <c r="BN29" s="199"/>
      <c r="BO29" s="192"/>
      <c r="BP29" s="197"/>
      <c r="BQ29" s="200"/>
      <c r="BR29" s="225"/>
      <c r="BS29" s="202"/>
      <c r="BT29" s="200"/>
      <c r="BU29" s="207"/>
      <c r="BV29" s="26"/>
      <c r="BW29" s="191"/>
    </row>
    <row r="30" spans="1:75" ht="14.25" customHeight="1" hidden="1" thickBot="1" thickTop="1">
      <c r="A30" s="182" t="s">
        <v>67</v>
      </c>
      <c r="B30" s="555"/>
      <c r="C30" s="183" t="s">
        <v>73</v>
      </c>
      <c r="D30" s="184"/>
      <c r="E30" s="184"/>
      <c r="F30" s="184"/>
      <c r="G30" s="217"/>
      <c r="H30" s="216"/>
      <c r="I30" s="204"/>
      <c r="J30" s="193"/>
      <c r="K30" s="187"/>
      <c r="L30" s="188"/>
      <c r="M30" s="196">
        <f>M17+M29</f>
        <v>160309584</v>
      </c>
      <c r="N30" s="192">
        <f>N17+N29</f>
        <v>164681761</v>
      </c>
      <c r="O30" s="197">
        <f>O17+O29</f>
        <v>163064282</v>
      </c>
      <c r="P30" s="201">
        <f>ROUND(N30/O30*100,1)</f>
        <v>101</v>
      </c>
      <c r="Q30" s="191">
        <f>ROUND(N30/M30*100,1)</f>
        <v>102.7</v>
      </c>
      <c r="R30" s="253">
        <f>R17+R29</f>
        <v>212782666</v>
      </c>
      <c r="S30" s="243">
        <f>S17+S29</f>
        <v>217641751</v>
      </c>
      <c r="T30" s="244">
        <f>T17+T29</f>
        <v>217075500</v>
      </c>
      <c r="U30" s="242">
        <f>ROUND(S30/T30*100,1)</f>
        <v>100.3</v>
      </c>
      <c r="V30" s="404">
        <f>ROUND(S30/R30*100,1)</f>
        <v>102.3</v>
      </c>
      <c r="W30" s="192">
        <f>W17+W29</f>
        <v>0</v>
      </c>
      <c r="X30" s="27">
        <f>X17+X29</f>
        <v>0</v>
      </c>
      <c r="Y30" s="191">
        <f>ROUND(X30/R30*100,1)</f>
        <v>0</v>
      </c>
      <c r="Z30" s="196">
        <f>Z17+Z29</f>
        <v>215615395</v>
      </c>
      <c r="AA30" s="192">
        <f>AA17+AA29</f>
        <v>220391221</v>
      </c>
      <c r="AB30" s="197">
        <f>AB17+AB29</f>
        <v>219750057</v>
      </c>
      <c r="AC30" s="201">
        <f>ROUND(AA30/AB30*100,1)</f>
        <v>100.3</v>
      </c>
      <c r="AD30" s="191">
        <f>ROUND(AA30/Z30*100,1)</f>
        <v>102.2</v>
      </c>
      <c r="AE30" s="196">
        <f>AE17+AE29</f>
        <v>213777955</v>
      </c>
      <c r="AF30" s="196">
        <f>AF17+AF29</f>
        <v>216950871</v>
      </c>
      <c r="AG30" s="244">
        <f>AG17+AG29</f>
        <v>214240445</v>
      </c>
      <c r="AH30" s="199">
        <f>ROUND(AF30/AG30*100,1)</f>
        <v>101.3</v>
      </c>
      <c r="AI30" s="191">
        <f>ROUND(AF30/AE30*100,1)</f>
        <v>101.5</v>
      </c>
      <c r="AJ30" s="224">
        <f>AJ17+AJ29</f>
        <v>595047</v>
      </c>
      <c r="AK30" s="197">
        <f>AK17+AK29</f>
        <v>702248</v>
      </c>
      <c r="AL30" s="490">
        <f>AL17+AL29</f>
        <v>953560</v>
      </c>
      <c r="AM30" s="205">
        <f>ROUND(AK30/AL30*100,1)</f>
        <v>73.6</v>
      </c>
      <c r="AN30" s="206">
        <f>ROUND(AK30/AJ30*100,1)</f>
        <v>118</v>
      </c>
      <c r="AO30" s="224">
        <f>AO17+AO29</f>
        <v>214373002</v>
      </c>
      <c r="AP30" s="409">
        <f>AP17+AP29</f>
        <v>217653119</v>
      </c>
      <c r="AQ30" s="224">
        <f>AQ17+AQ29</f>
        <v>215194005</v>
      </c>
      <c r="AR30" s="205">
        <f>ROUND(AP30/AQ30*100,1)</f>
        <v>101.1</v>
      </c>
      <c r="AS30" s="206">
        <f>ROUND(AP30/AO30*100,1)</f>
        <v>101.5</v>
      </c>
      <c r="AT30" s="196">
        <f>AT17+AT29</f>
        <v>222500636</v>
      </c>
      <c r="AU30" s="197">
        <f>AU17+AU29</f>
        <v>225546623</v>
      </c>
      <c r="AV30" s="197">
        <f>AV17+AV29</f>
        <v>224478584</v>
      </c>
      <c r="AW30" s="205">
        <f>AU30/AV30*100</f>
        <v>100.47578658995818</v>
      </c>
      <c r="AX30" s="191">
        <f>AU30/AT30*100</f>
        <v>101.3689790082218</v>
      </c>
      <c r="AY30" s="196">
        <f>AY17+AY29</f>
        <v>-1590336</v>
      </c>
      <c r="AZ30" s="197">
        <f>AZ17+AZ29</f>
        <v>-11368</v>
      </c>
      <c r="BA30" s="191">
        <f>ROUND(AZ30/AY30*100,1)</f>
        <v>0.7</v>
      </c>
      <c r="BB30" s="207">
        <f>SUM(BB29,BB17)</f>
        <v>-6885241</v>
      </c>
      <c r="BC30" s="27">
        <f>SUM(BC29,BC17)</f>
        <v>-5155402</v>
      </c>
      <c r="BD30" s="175">
        <f>ROUND(BC30/BB30*100,1)</f>
        <v>74.9</v>
      </c>
      <c r="BE30" s="196">
        <f>BE17+BE29</f>
        <v>28233960</v>
      </c>
      <c r="BF30" s="192">
        <f>BF17+BF29</f>
        <v>33797018</v>
      </c>
      <c r="BG30" s="893">
        <f>ROUND(BF30/BE30*100,1)</f>
        <v>119.7</v>
      </c>
      <c r="BH30" s="197">
        <f>BH17+BH29</f>
        <v>0</v>
      </c>
      <c r="BI30" s="197">
        <f>BI17+BI29</f>
        <v>0</v>
      </c>
      <c r="BJ30" s="199" t="e">
        <f>ROUND(BI30/BH30*100,1)</f>
        <v>#DIV/0!</v>
      </c>
      <c r="BK30" s="199">
        <f>ROUND(BH30/BF30*100,1)</f>
        <v>0</v>
      </c>
      <c r="BL30" s="197">
        <f>BL17+BL29</f>
        <v>37753951</v>
      </c>
      <c r="BM30" s="197">
        <f>BM17+BM29</f>
        <v>38726731</v>
      </c>
      <c r="BN30" s="199">
        <f>ROUND(BM30/BL30*100,1)</f>
        <v>102.6</v>
      </c>
      <c r="BO30" s="192">
        <f>BO17+BO29</f>
        <v>19403442</v>
      </c>
      <c r="BP30" s="197">
        <f>BP17+BP29</f>
        <v>17167972</v>
      </c>
      <c r="BQ30" s="200">
        <f>ROUND(BP30/BO30*100,1)</f>
        <v>88.5</v>
      </c>
      <c r="BR30" s="225">
        <f>ROUND(BO30/BL30*100,1)</f>
        <v>51.4</v>
      </c>
      <c r="BS30" s="202">
        <f>ROUND(BP30/BM30*100,1)</f>
        <v>44.3</v>
      </c>
      <c r="BT30" s="200">
        <f>ROUND(BS30/BR30*100,1)</f>
        <v>86.2</v>
      </c>
      <c r="BU30" s="207">
        <f>SUM(BU29,BU17)</f>
        <v>9519991</v>
      </c>
      <c r="BV30" s="26">
        <f>SUM(BV29,BV17)</f>
        <v>4929713</v>
      </c>
      <c r="BW30" s="191">
        <f>ROUND(BV30/BU30*100,1)</f>
        <v>51.8</v>
      </c>
    </row>
    <row r="31" spans="1:75" ht="16.5" customHeight="1" thickBot="1" thickTop="1">
      <c r="A31" s="519"/>
      <c r="B31" s="543" t="s">
        <v>27</v>
      </c>
      <c r="C31" s="210"/>
      <c r="D31" s="211"/>
      <c r="E31" s="211"/>
      <c r="F31" s="211"/>
      <c r="G31" s="212"/>
      <c r="H31" s="211" t="s">
        <v>41</v>
      </c>
      <c r="I31" s="211"/>
      <c r="J31" s="211"/>
      <c r="K31" s="211"/>
      <c r="L31" s="212"/>
      <c r="M31" s="213" t="s">
        <v>28</v>
      </c>
      <c r="N31" s="395"/>
      <c r="O31" s="395"/>
      <c r="P31" s="395"/>
      <c r="Q31" s="214"/>
      <c r="R31" s="213" t="s">
        <v>28</v>
      </c>
      <c r="S31" s="395"/>
      <c r="T31" s="395"/>
      <c r="U31" s="395"/>
      <c r="V31" s="214"/>
      <c r="W31" s="396"/>
      <c r="X31" s="397"/>
      <c r="Y31" s="398"/>
      <c r="Z31" s="1014" t="s">
        <v>33</v>
      </c>
      <c r="AA31" s="1015"/>
      <c r="AB31" s="1015"/>
      <c r="AC31" s="1015"/>
      <c r="AD31" s="1016"/>
      <c r="AE31" s="1014" t="s">
        <v>33</v>
      </c>
      <c r="AF31" s="1015"/>
      <c r="AG31" s="1015"/>
      <c r="AH31" s="1015"/>
      <c r="AI31" s="1016"/>
      <c r="AJ31" s="210" t="s">
        <v>33</v>
      </c>
      <c r="AK31" s="211"/>
      <c r="AL31" s="500"/>
      <c r="AM31" s="211"/>
      <c r="AN31" s="212"/>
      <c r="AO31" s="210" t="s">
        <v>33</v>
      </c>
      <c r="AP31" s="211"/>
      <c r="AQ31" s="210"/>
      <c r="AR31" s="211"/>
      <c r="AS31" s="212"/>
      <c r="AT31" s="1014" t="s">
        <v>28</v>
      </c>
      <c r="AU31" s="1015"/>
      <c r="AV31" s="1015"/>
      <c r="AW31" s="1015"/>
      <c r="AX31" s="1016"/>
      <c r="AY31" s="1014" t="s">
        <v>28</v>
      </c>
      <c r="AZ31" s="1015"/>
      <c r="BA31" s="1016"/>
      <c r="BB31" s="212" t="s">
        <v>28</v>
      </c>
      <c r="BC31" s="211"/>
      <c r="BD31" s="212"/>
      <c r="BE31" s="213" t="s">
        <v>28</v>
      </c>
      <c r="BF31" s="215"/>
      <c r="BG31" s="894"/>
      <c r="BH31" s="902" t="s">
        <v>28</v>
      </c>
      <c r="BI31" s="903"/>
      <c r="BJ31" s="904"/>
      <c r="BK31" s="905"/>
      <c r="BL31" s="941" t="s">
        <v>28</v>
      </c>
      <c r="BM31" s="211"/>
      <c r="BN31" s="942"/>
      <c r="BO31" s="1015" t="s">
        <v>28</v>
      </c>
      <c r="BP31" s="1015"/>
      <c r="BQ31" s="1016"/>
      <c r="BR31" s="434"/>
      <c r="BS31" s="435"/>
      <c r="BT31" s="436"/>
      <c r="BU31" s="1014" t="s">
        <v>28</v>
      </c>
      <c r="BV31" s="1015"/>
      <c r="BW31" s="1016"/>
    </row>
    <row r="32" spans="1:79" s="105" customFormat="1" ht="16.5" customHeight="1" hidden="1">
      <c r="A32" s="81"/>
      <c r="B32" s="99" t="s">
        <v>16</v>
      </c>
      <c r="C32" s="76"/>
      <c r="D32" s="99"/>
      <c r="E32" s="98"/>
      <c r="F32" s="99"/>
      <c r="G32" s="95"/>
      <c r="H32" s="15"/>
      <c r="I32" s="15"/>
      <c r="J32" s="29"/>
      <c r="K32" s="15"/>
      <c r="L32" s="10"/>
      <c r="M32" s="156"/>
      <c r="N32" s="124"/>
      <c r="O32" s="113" t="s">
        <v>17</v>
      </c>
      <c r="P32" s="113"/>
      <c r="Q32" s="157"/>
      <c r="R32" s="146"/>
      <c r="S32" s="113" t="s">
        <v>18</v>
      </c>
      <c r="T32" s="113"/>
      <c r="U32" s="113"/>
      <c r="V32" s="114"/>
      <c r="W32" s="102"/>
      <c r="X32" s="126"/>
      <c r="Y32" s="43"/>
      <c r="Z32" s="156"/>
      <c r="AA32" s="115"/>
      <c r="AB32" s="115"/>
      <c r="AC32" s="113" t="s">
        <v>19</v>
      </c>
      <c r="AD32" s="157"/>
      <c r="AE32" s="6"/>
      <c r="AF32" s="7"/>
      <c r="AG32" s="7"/>
      <c r="AH32" s="7"/>
      <c r="AI32" s="134"/>
      <c r="AJ32" s="6"/>
      <c r="AK32" s="7"/>
      <c r="AL32" s="491"/>
      <c r="AM32" s="7"/>
      <c r="AN32" s="134"/>
      <c r="AO32" s="223"/>
      <c r="AP32" s="7"/>
      <c r="AQ32" s="6"/>
      <c r="AR32" s="7"/>
      <c r="AS32" s="134"/>
      <c r="AT32" s="146"/>
      <c r="AU32" s="116"/>
      <c r="AV32" s="116"/>
      <c r="AW32" s="113" t="s">
        <v>20</v>
      </c>
      <c r="AX32" s="147"/>
      <c r="AY32" s="146"/>
      <c r="AZ32" s="116"/>
      <c r="BA32" s="157"/>
      <c r="BB32" s="171"/>
      <c r="BC32" s="99"/>
      <c r="BD32" s="157"/>
      <c r="BE32" s="146"/>
      <c r="BF32" s="117"/>
      <c r="BG32" s="946"/>
      <c r="BH32" s="943"/>
      <c r="BI32" s="116"/>
      <c r="BJ32" s="114"/>
      <c r="BK32" s="103"/>
      <c r="BL32" s="943"/>
      <c r="BM32" s="116"/>
      <c r="BN32" s="944"/>
      <c r="BO32" s="116"/>
      <c r="BP32" s="116"/>
      <c r="BQ32" s="147"/>
      <c r="BR32" s="437"/>
      <c r="BS32" s="437"/>
      <c r="BT32" s="438"/>
      <c r="BU32" s="146"/>
      <c r="BV32" s="116"/>
      <c r="BW32" s="114"/>
      <c r="BX32" s="99"/>
      <c r="BY32" s="99"/>
      <c r="BZ32" s="99"/>
      <c r="CA32" s="99"/>
    </row>
    <row r="33" spans="1:79" s="106" customFormat="1" ht="12.75" customHeight="1" thickTop="1">
      <c r="A33" s="176">
        <v>111</v>
      </c>
      <c r="B33" s="463" t="s">
        <v>23</v>
      </c>
      <c r="C33" s="556"/>
      <c r="D33" s="530"/>
      <c r="E33" s="478"/>
      <c r="F33" s="478"/>
      <c r="G33" s="479"/>
      <c r="H33" s="402">
        <f aca="true" t="shared" si="38" ref="H33:H43">C7/H7</f>
        <v>1384.1104728236853</v>
      </c>
      <c r="I33" s="700">
        <f aca="true" t="shared" si="39" ref="I33:J43">ROUND(D7/I7,0)</f>
        <v>1450</v>
      </c>
      <c r="J33" s="598">
        <f t="shared" si="39"/>
        <v>1342</v>
      </c>
      <c r="K33" s="576">
        <f>I33/J33*100</f>
        <v>108.04769001490313</v>
      </c>
      <c r="L33" s="172">
        <f>I33/H33*100</f>
        <v>104.76042400299849</v>
      </c>
      <c r="M33" s="402">
        <f aca="true" t="shared" si="40" ref="M33:M43">M7/C7*1000</f>
        <v>14486.496892641117</v>
      </c>
      <c r="N33" s="649">
        <f>N7/D7*1000</f>
        <v>14859.844237559313</v>
      </c>
      <c r="O33" s="598">
        <f aca="true" t="shared" si="41" ref="O33:O43">O7/E7*1000</f>
        <v>14861.678366305041</v>
      </c>
      <c r="P33" s="408">
        <f>N33/O33*100</f>
        <v>99.98765867016819</v>
      </c>
      <c r="Q33" s="218">
        <f>N33/M33*100</f>
        <v>102.57720929832146</v>
      </c>
      <c r="R33" s="402">
        <f aca="true" t="shared" si="42" ref="R33:R41">R7/C7*1000</f>
        <v>22003.18557761501</v>
      </c>
      <c r="S33" s="16">
        <f>S7/D7*1000</f>
        <v>22403.48517544825</v>
      </c>
      <c r="T33" s="596">
        <f aca="true" t="shared" si="43" ref="T33:T41">T7/E7*1000</f>
        <v>22454.211869814935</v>
      </c>
      <c r="U33" s="577">
        <f>S33/T33*100</f>
        <v>99.77408828837642</v>
      </c>
      <c r="V33" s="172">
        <f>S33/R33*100</f>
        <v>101.81928019659338</v>
      </c>
      <c r="W33" s="21">
        <f aca="true" t="shared" si="44" ref="W33:W40">ROUND(W7/E7*1000,0)</f>
        <v>0</v>
      </c>
      <c r="X33" s="16">
        <f aca="true" t="shared" si="45" ref="X33:X40">ROUND(X7/E7*1000,0)</f>
        <v>0</v>
      </c>
      <c r="Y33" s="412">
        <f>ROUND(X33/R33*100,1)</f>
        <v>0</v>
      </c>
      <c r="Z33" s="402">
        <f aca="true" t="shared" si="46" ref="Z33:Z41">Z7/C7*1000</f>
        <v>22292.538220226917</v>
      </c>
      <c r="AA33" s="16">
        <f>AA7/D7*1000</f>
        <v>22673.496722908283</v>
      </c>
      <c r="AB33" s="598">
        <f aca="true" t="shared" si="47" ref="AB33:AB41">AB7/E7*1000</f>
        <v>22722.32689853223</v>
      </c>
      <c r="AC33" s="576">
        <f>AA33/AB33*100</f>
        <v>99.78510046157685</v>
      </c>
      <c r="AD33" s="172">
        <f>AA33/Z33*100</f>
        <v>101.70890590796748</v>
      </c>
      <c r="AE33" s="402">
        <f aca="true" t="shared" si="48" ref="AE33:AE41">AE7/C7*1000</f>
        <v>22247.809715852098</v>
      </c>
      <c r="AF33" s="16">
        <f>AF7/D7*1000</f>
        <v>22412.229982317902</v>
      </c>
      <c r="AG33" s="598">
        <f aca="true" t="shared" si="49" ref="AG33:AG41">AG7/E7*1000</f>
        <v>21973.096681557116</v>
      </c>
      <c r="AH33" s="577">
        <f>AF33/AG33*100</f>
        <v>101.99850438527113</v>
      </c>
      <c r="AI33" s="172">
        <f>AF33/AE33*100</f>
        <v>100.73904024066087</v>
      </c>
      <c r="AJ33" s="402">
        <f aca="true" t="shared" si="50" ref="AJ33:AJ41">AJ7/C7*1000</f>
        <v>31.31494948346903</v>
      </c>
      <c r="AK33" s="16">
        <f>AK7/D7*1000</f>
        <v>40.92616142638458</v>
      </c>
      <c r="AL33" s="598">
        <f aca="true" t="shared" si="51" ref="AL33:AL41">AL7/E7*1000</f>
        <v>63.33758774728781</v>
      </c>
      <c r="AM33" s="577">
        <f>AK33/AL33*100</f>
        <v>64.6159143124883</v>
      </c>
      <c r="AN33" s="172">
        <f>AK33/AJ33*100</f>
        <v>130.69208828834053</v>
      </c>
      <c r="AO33" s="402">
        <f aca="true" t="shared" si="52" ref="AO33:AO43">AO7/C7*1000</f>
        <v>22279.124665335567</v>
      </c>
      <c r="AP33" s="16">
        <f>AP7/D7*1000</f>
        <v>22453.156143744287</v>
      </c>
      <c r="AQ33" s="598">
        <f aca="true" t="shared" si="53" ref="AQ33:AQ43">AQ7/E7*1000</f>
        <v>22036.434269304405</v>
      </c>
      <c r="AR33" s="410">
        <f>AP33/AQ33*100</f>
        <v>101.89105855034066</v>
      </c>
      <c r="AS33" s="218">
        <f>AP33/AO33*100</f>
        <v>100.78114145426682</v>
      </c>
      <c r="AT33" s="402">
        <f aca="true" t="shared" si="54" ref="AT33:AT41">AT7/C7*1000</f>
        <v>23153.986026622464</v>
      </c>
      <c r="AU33" s="16">
        <f>AU7/D7*1000</f>
        <v>23273.942655316685</v>
      </c>
      <c r="AV33" s="598">
        <f aca="true" t="shared" si="55" ref="AV33:AV41">AV7/E7*1000</f>
        <v>23007.0116464582</v>
      </c>
      <c r="AW33" s="410">
        <f>AU33/AV33*100</f>
        <v>101.16021590704753</v>
      </c>
      <c r="AX33" s="218">
        <f>AU33/AT33*100</f>
        <v>100.51808197757524</v>
      </c>
      <c r="AY33" s="402">
        <f aca="true" t="shared" si="56" ref="AY33:AY43">AY7/C7*1000</f>
        <v>-275.9390877205529</v>
      </c>
      <c r="AZ33" s="16">
        <f>ROUND(AZ7/D7*1000,0)</f>
        <v>-50</v>
      </c>
      <c r="BA33" s="140">
        <f aca="true" t="shared" si="57" ref="BA33:BA43">AZ33/AY33*100</f>
        <v>18.11994103953683</v>
      </c>
      <c r="BB33" s="402">
        <f>BB7/C7*1000</f>
        <v>-861.4478063955468</v>
      </c>
      <c r="BC33" s="16">
        <f>BC7/D7*1000</f>
        <v>-600.4459324083999</v>
      </c>
      <c r="BD33" s="140">
        <f aca="true" t="shared" si="58" ref="BD33:BD39">BC33/BB33*100</f>
        <v>69.70195152284086</v>
      </c>
      <c r="BE33" s="402">
        <f aca="true" t="shared" si="59" ref="BE33:BE43">BE7/C7*1000</f>
        <v>3116.3326460726853</v>
      </c>
      <c r="BF33" s="16">
        <f>BF7/D7*1000</f>
        <v>3914.1832669703604</v>
      </c>
      <c r="BG33" s="408">
        <f>BF33/BE33*100</f>
        <v>125.60222901438829</v>
      </c>
      <c r="BH33" s="66">
        <f aca="true" t="shared" si="60" ref="BH33:BH43">BH7/C7*1000</f>
        <v>0</v>
      </c>
      <c r="BI33" s="427">
        <f aca="true" t="shared" si="61" ref="BI33:BI41">BI7/E7*1000</f>
        <v>0</v>
      </c>
      <c r="BJ33" s="863"/>
      <c r="BK33" s="864"/>
      <c r="BL33" s="857">
        <f aca="true" t="shared" si="62" ref="BL33:BL43">BL7/C7*1000</f>
        <v>4123.618321955966</v>
      </c>
      <c r="BM33" s="16">
        <f>BM7/D7*1000</f>
        <v>3659.653633561983</v>
      </c>
      <c r="BN33" s="576">
        <f>BM33/BL33*100</f>
        <v>88.74860250950894</v>
      </c>
      <c r="BO33" s="475">
        <f aca="true" t="shared" si="63" ref="BO33:BO43">BO7/C7*1000</f>
        <v>2320.252873181574</v>
      </c>
      <c r="BP33" s="16">
        <f>BP7/D7*1000</f>
        <v>1927.475672973765</v>
      </c>
      <c r="BQ33" s="172">
        <f>BP33/BO33*100</f>
        <v>83.07179339167348</v>
      </c>
      <c r="BR33" s="439"/>
      <c r="BS33" s="481"/>
      <c r="BT33" s="479"/>
      <c r="BU33" s="427">
        <f aca="true" t="shared" si="64" ref="BU33:BU43">BU7/C7*1000</f>
        <v>1007.2856758832811</v>
      </c>
      <c r="BV33" s="16">
        <f>BV7/D7*1000</f>
        <v>-254.52963340837775</v>
      </c>
      <c r="BW33" s="148"/>
      <c r="BX33" s="80"/>
      <c r="BY33" s="80"/>
      <c r="BZ33" s="80"/>
      <c r="CA33" s="80"/>
    </row>
    <row r="34" spans="1:79" ht="12.75" customHeight="1">
      <c r="A34" s="178">
        <v>201</v>
      </c>
      <c r="B34" s="465" t="s">
        <v>24</v>
      </c>
      <c r="C34" s="557"/>
      <c r="D34" s="413"/>
      <c r="E34" s="414"/>
      <c r="F34" s="414"/>
      <c r="G34" s="480"/>
      <c r="H34" s="31">
        <f t="shared" si="38"/>
        <v>1523</v>
      </c>
      <c r="I34" s="700">
        <f t="shared" si="39"/>
        <v>1517</v>
      </c>
      <c r="J34" s="72">
        <f t="shared" si="39"/>
        <v>1498</v>
      </c>
      <c r="K34" s="517">
        <f aca="true" t="shared" si="65" ref="K34:K40">I34/J34*100</f>
        <v>101.26835781041387</v>
      </c>
      <c r="L34" s="140">
        <f aca="true" t="shared" si="66" ref="L34:L43">I34/H34*100</f>
        <v>99.60604070912672</v>
      </c>
      <c r="M34" s="31">
        <f t="shared" si="40"/>
        <v>17467.232672898714</v>
      </c>
      <c r="N34" s="650">
        <f aca="true" t="shared" si="67" ref="N34:N43">N8/D8*1000</f>
        <v>17827.404311272807</v>
      </c>
      <c r="O34" s="72">
        <f t="shared" si="41"/>
        <v>18099.439649521293</v>
      </c>
      <c r="P34" s="54">
        <f aca="true" t="shared" si="68" ref="P34:P40">N34/O34*100</f>
        <v>98.49699579922806</v>
      </c>
      <c r="Q34" s="143">
        <f aca="true" t="shared" si="69" ref="Q34:Q43">N34/M34*100</f>
        <v>102.06198454625796</v>
      </c>
      <c r="R34" s="31">
        <f t="shared" si="42"/>
        <v>18893.65129864416</v>
      </c>
      <c r="S34" s="22">
        <f aca="true" t="shared" si="70" ref="S34:S43">S8/D8*1000</f>
        <v>19443.336194797586</v>
      </c>
      <c r="T34" s="596">
        <f t="shared" si="43"/>
        <v>19359.419455790885</v>
      </c>
      <c r="U34" s="578">
        <f aca="true" t="shared" si="71" ref="U34:U40">S34/T34*100</f>
        <v>100.43346722869626</v>
      </c>
      <c r="V34" s="140">
        <f aca="true" t="shared" si="72" ref="V34:V43">S34/R34*100</f>
        <v>102.9093629784142</v>
      </c>
      <c r="W34" s="21">
        <f t="shared" si="44"/>
        <v>0</v>
      </c>
      <c r="X34" s="22">
        <f t="shared" si="45"/>
        <v>0</v>
      </c>
      <c r="Y34" s="412">
        <f aca="true" t="shared" si="73" ref="Y34:Y43">ROUND(X34/R34*100,1)</f>
        <v>0</v>
      </c>
      <c r="Z34" s="31">
        <f t="shared" si="46"/>
        <v>19161.865146787066</v>
      </c>
      <c r="AA34" s="22">
        <f aca="true" t="shared" si="74" ref="AA34:AA43">AA8/D8*1000</f>
        <v>19716.633282917057</v>
      </c>
      <c r="AB34" s="72">
        <f t="shared" si="47"/>
        <v>19633.33395764765</v>
      </c>
      <c r="AC34" s="517">
        <f aca="true" t="shared" si="75" ref="AC34:AC40">AA34/AB34*100</f>
        <v>100.4242749878808</v>
      </c>
      <c r="AD34" s="140">
        <f aca="true" t="shared" si="76" ref="AD34:AD43">AA34/Z34*100</f>
        <v>102.89516772965605</v>
      </c>
      <c r="AE34" s="31">
        <f t="shared" si="48"/>
        <v>18528.238825974237</v>
      </c>
      <c r="AF34" s="22">
        <f aca="true" t="shared" si="77" ref="AF34:AF43">AF8/D8*1000</f>
        <v>19592.41166932374</v>
      </c>
      <c r="AG34" s="72">
        <f t="shared" si="49"/>
        <v>19189.1519144031</v>
      </c>
      <c r="AH34" s="578">
        <f aca="true" t="shared" si="78" ref="AH34:AH43">AF34/AG34*100</f>
        <v>102.10149857961133</v>
      </c>
      <c r="AI34" s="140">
        <f aca="true" t="shared" si="79" ref="AI34:AI43">AF34/AE34*100</f>
        <v>105.7435186006868</v>
      </c>
      <c r="AJ34" s="31">
        <f t="shared" si="50"/>
        <v>141.44458509046848</v>
      </c>
      <c r="AK34" s="22">
        <f aca="true" t="shared" si="80" ref="AK34:AK43">AK8/D8*1000</f>
        <v>147.54936025834934</v>
      </c>
      <c r="AL34" s="72">
        <f t="shared" si="51"/>
        <v>151.8786469179021</v>
      </c>
      <c r="AM34" s="578">
        <f aca="true" t="shared" si="81" ref="AM34:AM40">AK34/AL34*100</f>
        <v>97.14950933037153</v>
      </c>
      <c r="AN34" s="140">
        <f aca="true" t="shared" si="82" ref="AN34:AN43">AK34/AJ34*100</f>
        <v>104.31601900063987</v>
      </c>
      <c r="AO34" s="31">
        <f t="shared" si="52"/>
        <v>18669.683411064707</v>
      </c>
      <c r="AP34" s="22">
        <f aca="true" t="shared" si="83" ref="AP34:AP43">AP8/D8*1000</f>
        <v>19739.96102958209</v>
      </c>
      <c r="AQ34" s="72">
        <f t="shared" si="53"/>
        <v>19341.030561321</v>
      </c>
      <c r="AR34" s="123">
        <f aca="true" t="shared" si="84" ref="AR34:AR40">AP34/AQ34*100</f>
        <v>102.06261226358274</v>
      </c>
      <c r="AS34" s="143">
        <f aca="true" t="shared" si="85" ref="AS34:AS43">AP34/AO34*100</f>
        <v>105.73270362947385</v>
      </c>
      <c r="AT34" s="31">
        <f t="shared" si="54"/>
        <v>19221.35333816193</v>
      </c>
      <c r="AU34" s="22">
        <f aca="true" t="shared" si="86" ref="AU34:AU43">AU8/D8*1000</f>
        <v>20417.317309133523</v>
      </c>
      <c r="AV34" s="72">
        <f t="shared" si="55"/>
        <v>20136.609053806245</v>
      </c>
      <c r="AW34" s="123">
        <f aca="true" t="shared" si="87" ref="AW34:AW40">AU34/AV34*100</f>
        <v>101.39401949244389</v>
      </c>
      <c r="AX34" s="143">
        <f aca="true" t="shared" si="88" ref="AX34:AX43">AU34/AT34*100</f>
        <v>106.22205913356338</v>
      </c>
      <c r="AY34" s="31">
        <f t="shared" si="56"/>
        <v>223.96788757945185</v>
      </c>
      <c r="AZ34" s="22">
        <f aca="true" t="shared" si="89" ref="AZ34:AZ43">ROUND(AZ8/D8*1000,0)</f>
        <v>-297</v>
      </c>
      <c r="BA34" s="140"/>
      <c r="BB34" s="31">
        <f aca="true" t="shared" si="90" ref="BB34:BB43">Z34-AT34</f>
        <v>-59.48819137486498</v>
      </c>
      <c r="BC34" s="22">
        <f aca="true" t="shared" si="91" ref="BC34:BC43">BC8/D8*1000</f>
        <v>-700.6840262164629</v>
      </c>
      <c r="BD34" s="140">
        <f t="shared" si="58"/>
        <v>1177.8539740788233</v>
      </c>
      <c r="BE34" s="31">
        <f t="shared" si="59"/>
        <v>2767.630016719578</v>
      </c>
      <c r="BF34" s="22">
        <f aca="true" t="shared" si="92" ref="BF34:BF43">BF8/D8*1000</f>
        <v>2955.390112959708</v>
      </c>
      <c r="BG34" s="54">
        <f aca="true" t="shared" si="93" ref="BG34:BG43">BF34/BE34*100</f>
        <v>106.7841472706196</v>
      </c>
      <c r="BH34" s="24">
        <f t="shared" si="60"/>
        <v>0</v>
      </c>
      <c r="BI34" s="31">
        <f t="shared" si="61"/>
        <v>0</v>
      </c>
      <c r="BJ34" s="286"/>
      <c r="BK34" s="865"/>
      <c r="BL34" s="24">
        <f t="shared" si="62"/>
        <v>2857.798972456695</v>
      </c>
      <c r="BM34" s="22">
        <f aca="true" t="shared" si="94" ref="BM34:BM43">BM8/D8*1000</f>
        <v>2880.42315605881</v>
      </c>
      <c r="BN34" s="517">
        <f aca="true" t="shared" si="95" ref="BN34:BN43">BM34/BL34*100</f>
        <v>100.79166462792399</v>
      </c>
      <c r="BO34" s="21">
        <f t="shared" si="63"/>
        <v>1019.3662806046125</v>
      </c>
      <c r="BP34" s="22">
        <f aca="true" t="shared" si="96" ref="BP34:BP43">BP8/D8*1000</f>
        <v>1014.1097439670795</v>
      </c>
      <c r="BQ34" s="140">
        <f aca="true" t="shared" si="97" ref="BQ34:BQ43">BP34/BO34*100</f>
        <v>99.48433289019377</v>
      </c>
      <c r="BR34" s="440"/>
      <c r="BS34" s="441"/>
      <c r="BT34" s="480"/>
      <c r="BU34" s="31">
        <f t="shared" si="64"/>
        <v>90.16895573711679</v>
      </c>
      <c r="BV34" s="22">
        <f aca="true" t="shared" si="98" ref="BV34:BV43">BV8/D8*1000</f>
        <v>-74.96695690089796</v>
      </c>
      <c r="BW34" s="140"/>
      <c r="BX34" s="80"/>
      <c r="BY34" s="80"/>
      <c r="BZ34" s="80"/>
      <c r="CA34" s="80"/>
    </row>
    <row r="35" spans="1:75" ht="12.75" customHeight="1">
      <c r="A35" s="906">
        <v>205</v>
      </c>
      <c r="B35" s="907" t="s">
        <v>126</v>
      </c>
      <c r="C35" s="557"/>
      <c r="D35" s="413"/>
      <c r="E35" s="414"/>
      <c r="F35" s="414"/>
      <c r="G35" s="480"/>
      <c r="H35" s="31">
        <f t="shared" si="38"/>
        <v>1484.7027027027027</v>
      </c>
      <c r="I35" s="700">
        <f t="shared" si="39"/>
        <v>1564</v>
      </c>
      <c r="J35" s="72">
        <f t="shared" si="39"/>
        <v>1573</v>
      </c>
      <c r="K35" s="517">
        <f t="shared" si="65"/>
        <v>99.42784488239033</v>
      </c>
      <c r="L35" s="140">
        <f t="shared" si="66"/>
        <v>105.34095460006554</v>
      </c>
      <c r="M35" s="31">
        <f t="shared" si="40"/>
        <v>13748.617221785024</v>
      </c>
      <c r="N35" s="650">
        <f t="shared" si="67"/>
        <v>14173.312577833127</v>
      </c>
      <c r="O35" s="72">
        <f t="shared" si="41"/>
        <v>13782.10953346856</v>
      </c>
      <c r="P35" s="54">
        <f t="shared" si="68"/>
        <v>102.83848451076787</v>
      </c>
      <c r="Q35" s="143">
        <f t="shared" si="69"/>
        <v>103.08900414636</v>
      </c>
      <c r="R35" s="31">
        <f t="shared" si="42"/>
        <v>18345.93260163945</v>
      </c>
      <c r="S35" s="22">
        <f t="shared" si="70"/>
        <v>18767.48304967483</v>
      </c>
      <c r="T35" s="596">
        <f t="shared" si="43"/>
        <v>18485.77417173766</v>
      </c>
      <c r="U35" s="578">
        <f t="shared" si="71"/>
        <v>101.52392253264604</v>
      </c>
      <c r="V35" s="140">
        <f t="shared" si="72"/>
        <v>102.29778696558445</v>
      </c>
      <c r="W35" s="21">
        <f t="shared" si="44"/>
        <v>0</v>
      </c>
      <c r="X35" s="22">
        <f t="shared" si="45"/>
        <v>0</v>
      </c>
      <c r="Y35" s="412">
        <f t="shared" si="73"/>
        <v>0</v>
      </c>
      <c r="Z35" s="31">
        <f t="shared" si="46"/>
        <v>18606.104948315602</v>
      </c>
      <c r="AA35" s="22">
        <f t="shared" si="74"/>
        <v>19046.425902864255</v>
      </c>
      <c r="AB35" s="72">
        <f t="shared" si="47"/>
        <v>18766.528735632186</v>
      </c>
      <c r="AC35" s="517">
        <f t="shared" si="75"/>
        <v>101.49147011242748</v>
      </c>
      <c r="AD35" s="140">
        <f t="shared" si="76"/>
        <v>102.36654020694704</v>
      </c>
      <c r="AE35" s="31">
        <f t="shared" si="48"/>
        <v>18360.23787986143</v>
      </c>
      <c r="AF35" s="22">
        <f t="shared" si="77"/>
        <v>19117.350214473503</v>
      </c>
      <c r="AG35" s="72">
        <f t="shared" si="49"/>
        <v>18434.07707910751</v>
      </c>
      <c r="AH35" s="578">
        <f t="shared" si="78"/>
        <v>103.70657631751139</v>
      </c>
      <c r="AI35" s="140">
        <f t="shared" si="79"/>
        <v>104.12365209844323</v>
      </c>
      <c r="AJ35" s="31">
        <f t="shared" si="50"/>
        <v>88.86607985526689</v>
      </c>
      <c r="AK35" s="22">
        <f t="shared" si="80"/>
        <v>91.42936211429361</v>
      </c>
      <c r="AL35" s="72">
        <f t="shared" si="51"/>
        <v>175.79445571331982</v>
      </c>
      <c r="AM35" s="578">
        <f t="shared" si="81"/>
        <v>52.00924098732317</v>
      </c>
      <c r="AN35" s="140">
        <f t="shared" si="82"/>
        <v>102.88443269153026</v>
      </c>
      <c r="AO35" s="31">
        <f t="shared" si="52"/>
        <v>18449.103959716696</v>
      </c>
      <c r="AP35" s="22">
        <f t="shared" si="83"/>
        <v>19208.779576587793</v>
      </c>
      <c r="AQ35" s="72">
        <f t="shared" si="53"/>
        <v>18609.871534820824</v>
      </c>
      <c r="AR35" s="123">
        <f t="shared" si="84"/>
        <v>103.21822770590518</v>
      </c>
      <c r="AS35" s="143">
        <f t="shared" si="85"/>
        <v>104.1176829971246</v>
      </c>
      <c r="AT35" s="31">
        <f t="shared" si="54"/>
        <v>19126.63587913888</v>
      </c>
      <c r="AU35" s="22">
        <f t="shared" si="86"/>
        <v>19883.95738203957</v>
      </c>
      <c r="AV35" s="72">
        <f t="shared" si="55"/>
        <v>19325.0615280595</v>
      </c>
      <c r="AW35" s="123">
        <f t="shared" si="87"/>
        <v>102.89207800538472</v>
      </c>
      <c r="AX35" s="143">
        <f t="shared" si="88"/>
        <v>103.95951231406401</v>
      </c>
      <c r="AY35" s="31">
        <f t="shared" si="56"/>
        <v>-103.17135807724515</v>
      </c>
      <c r="AZ35" s="22">
        <f t="shared" si="89"/>
        <v>-441</v>
      </c>
      <c r="BA35" s="140">
        <f t="shared" si="57"/>
        <v>427.44421341223415</v>
      </c>
      <c r="BB35" s="31">
        <f t="shared" si="90"/>
        <v>-520.530930823279</v>
      </c>
      <c r="BC35" s="22">
        <f t="shared" si="91"/>
        <v>-837.5314791753148</v>
      </c>
      <c r="BD35" s="140">
        <f t="shared" si="58"/>
        <v>160.8994642932483</v>
      </c>
      <c r="BE35" s="31">
        <f t="shared" si="59"/>
        <v>1730.1335028607757</v>
      </c>
      <c r="BF35" s="22">
        <f t="shared" si="92"/>
        <v>2236.4909367649093</v>
      </c>
      <c r="BG35" s="54">
        <f t="shared" si="93"/>
        <v>129.26695732247666</v>
      </c>
      <c r="BH35" s="24">
        <f t="shared" si="60"/>
        <v>0</v>
      </c>
      <c r="BI35" s="31">
        <f t="shared" si="61"/>
        <v>0</v>
      </c>
      <c r="BJ35" s="286"/>
      <c r="BK35" s="865"/>
      <c r="BL35" s="24">
        <f t="shared" si="62"/>
        <v>2796.1371828011793</v>
      </c>
      <c r="BM35" s="22">
        <f t="shared" si="94"/>
        <v>4795.024214750242</v>
      </c>
      <c r="BN35" s="517">
        <f t="shared" si="95"/>
        <v>171.48744504540267</v>
      </c>
      <c r="BO35" s="21">
        <f t="shared" si="63"/>
        <v>1201.9052233309342</v>
      </c>
      <c r="BP35" s="22">
        <f t="shared" si="96"/>
        <v>1104.1054379410543</v>
      </c>
      <c r="BQ35" s="140">
        <f t="shared" si="97"/>
        <v>91.86293698609282</v>
      </c>
      <c r="BR35" s="440"/>
      <c r="BS35" s="441"/>
      <c r="BT35" s="480"/>
      <c r="BU35" s="31">
        <f t="shared" si="64"/>
        <v>1066.003679940404</v>
      </c>
      <c r="BV35" s="22">
        <f t="shared" si="98"/>
        <v>2558.533277985333</v>
      </c>
      <c r="BW35" s="140">
        <f aca="true" t="shared" si="99" ref="BW35:BW43">BV35/BU35*100</f>
        <v>240.0116740805595</v>
      </c>
    </row>
    <row r="36" spans="1:75" ht="12.75" customHeight="1">
      <c r="A36" s="178">
        <v>207</v>
      </c>
      <c r="B36" s="465" t="s">
        <v>80</v>
      </c>
      <c r="C36" s="557"/>
      <c r="D36" s="413"/>
      <c r="E36" s="414"/>
      <c r="F36" s="414"/>
      <c r="G36" s="480"/>
      <c r="H36" s="31">
        <f t="shared" si="38"/>
        <v>1904.2782369146005</v>
      </c>
      <c r="I36" s="700">
        <f t="shared" si="39"/>
        <v>1890</v>
      </c>
      <c r="J36" s="72">
        <f t="shared" si="39"/>
        <v>1892</v>
      </c>
      <c r="K36" s="517">
        <f t="shared" si="65"/>
        <v>99.89429175475686</v>
      </c>
      <c r="L36" s="140">
        <f t="shared" si="66"/>
        <v>99.25020216910451</v>
      </c>
      <c r="M36" s="31">
        <f t="shared" si="40"/>
        <v>21129.10613046164</v>
      </c>
      <c r="N36" s="650">
        <f t="shared" si="67"/>
        <v>21608.091923747685</v>
      </c>
      <c r="O36" s="72">
        <f t="shared" si="41"/>
        <v>21355.617455896005</v>
      </c>
      <c r="P36" s="54">
        <f t="shared" si="68"/>
        <v>101.18223913859244</v>
      </c>
      <c r="Q36" s="143">
        <f t="shared" si="69"/>
        <v>102.26694773706255</v>
      </c>
      <c r="R36" s="31">
        <f t="shared" si="42"/>
        <v>18059.52089900514</v>
      </c>
      <c r="S36" s="22">
        <f t="shared" si="70"/>
        <v>18507.589143865207</v>
      </c>
      <c r="T36" s="596">
        <f t="shared" si="43"/>
        <v>18212.984786800942</v>
      </c>
      <c r="U36" s="578">
        <f t="shared" si="71"/>
        <v>101.61755121696343</v>
      </c>
      <c r="V36" s="140">
        <f t="shared" si="72"/>
        <v>102.4810638519472</v>
      </c>
      <c r="W36" s="21">
        <f t="shared" si="44"/>
        <v>0</v>
      </c>
      <c r="X36" s="22">
        <f t="shared" si="45"/>
        <v>0</v>
      </c>
      <c r="Y36" s="412">
        <f t="shared" si="73"/>
        <v>0</v>
      </c>
      <c r="Z36" s="31">
        <f t="shared" si="46"/>
        <v>18293.046106129015</v>
      </c>
      <c r="AA36" s="22">
        <f t="shared" si="74"/>
        <v>18721.05708859249</v>
      </c>
      <c r="AB36" s="72">
        <f t="shared" si="47"/>
        <v>18390.622098421543</v>
      </c>
      <c r="AC36" s="517">
        <f t="shared" si="75"/>
        <v>101.79675808900075</v>
      </c>
      <c r="AD36" s="140">
        <f t="shared" si="76"/>
        <v>102.33974691792895</v>
      </c>
      <c r="AE36" s="31">
        <f t="shared" si="48"/>
        <v>18473.39686048379</v>
      </c>
      <c r="AF36" s="22">
        <f t="shared" si="77"/>
        <v>18280.892495395616</v>
      </c>
      <c r="AG36" s="72">
        <f t="shared" si="49"/>
        <v>18027.283765445325</v>
      </c>
      <c r="AH36" s="578">
        <f t="shared" si="78"/>
        <v>101.40680500318304</v>
      </c>
      <c r="AI36" s="140">
        <f t="shared" si="79"/>
        <v>98.95793737046836</v>
      </c>
      <c r="AJ36" s="31">
        <f t="shared" si="50"/>
        <v>146.21419364545255</v>
      </c>
      <c r="AK36" s="22">
        <f t="shared" si="80"/>
        <v>86.1555095157239</v>
      </c>
      <c r="AL36" s="72">
        <f t="shared" si="51"/>
        <v>122.84836797371617</v>
      </c>
      <c r="AM36" s="578">
        <f t="shared" si="81"/>
        <v>70.13158655404943</v>
      </c>
      <c r="AN36" s="140">
        <f t="shared" si="82"/>
        <v>58.924176489074696</v>
      </c>
      <c r="AO36" s="31">
        <f t="shared" si="52"/>
        <v>18619.61105412924</v>
      </c>
      <c r="AP36" s="22">
        <f t="shared" si="83"/>
        <v>18367.048004911343</v>
      </c>
      <c r="AQ36" s="72">
        <f t="shared" si="53"/>
        <v>18150.132133419043</v>
      </c>
      <c r="AR36" s="123">
        <f t="shared" si="84"/>
        <v>101.19512006798507</v>
      </c>
      <c r="AS36" s="143">
        <f t="shared" si="85"/>
        <v>98.64356431246782</v>
      </c>
      <c r="AT36" s="31">
        <f t="shared" si="54"/>
        <v>19240.06116429151</v>
      </c>
      <c r="AU36" s="22">
        <f t="shared" si="86"/>
        <v>18990.07379951778</v>
      </c>
      <c r="AV36" s="72">
        <f t="shared" si="55"/>
        <v>18845.686736661664</v>
      </c>
      <c r="AW36" s="123">
        <f t="shared" si="87"/>
        <v>100.76615442500821</v>
      </c>
      <c r="AX36" s="143">
        <f t="shared" si="88"/>
        <v>98.70069350279566</v>
      </c>
      <c r="AY36" s="31">
        <f t="shared" si="56"/>
        <v>-560.0901551241008</v>
      </c>
      <c r="AZ36" s="22">
        <f t="shared" si="89"/>
        <v>141</v>
      </c>
      <c r="BA36" s="140"/>
      <c r="BB36" s="31">
        <f t="shared" si="90"/>
        <v>-947.0150581624948</v>
      </c>
      <c r="BC36" s="22">
        <f t="shared" si="91"/>
        <v>-269.0167109252904</v>
      </c>
      <c r="BD36" s="140">
        <f t="shared" si="58"/>
        <v>28.40680394747544</v>
      </c>
      <c r="BE36" s="31">
        <f t="shared" si="59"/>
        <v>2619.4649426476267</v>
      </c>
      <c r="BF36" s="22">
        <f t="shared" si="92"/>
        <v>2710.4163281972246</v>
      </c>
      <c r="BG36" s="54">
        <f t="shared" si="93"/>
        <v>103.47213601025211</v>
      </c>
      <c r="BH36" s="24">
        <f t="shared" si="60"/>
        <v>0</v>
      </c>
      <c r="BI36" s="31">
        <f t="shared" si="61"/>
        <v>0</v>
      </c>
      <c r="BJ36" s="286"/>
      <c r="BK36" s="865"/>
      <c r="BL36" s="24">
        <f t="shared" si="62"/>
        <v>3568.6297202326787</v>
      </c>
      <c r="BM36" s="22">
        <f t="shared" si="94"/>
        <v>4036.8091808727986</v>
      </c>
      <c r="BN36" s="517">
        <f t="shared" si="95"/>
        <v>113.1193062139715</v>
      </c>
      <c r="BO36" s="21">
        <f t="shared" si="63"/>
        <v>1681.2874591502678</v>
      </c>
      <c r="BP36" s="22">
        <f t="shared" si="96"/>
        <v>1675.7637667802965</v>
      </c>
      <c r="BQ36" s="140">
        <f t="shared" si="97"/>
        <v>99.6714605619694</v>
      </c>
      <c r="BR36" s="440"/>
      <c r="BS36" s="441"/>
      <c r="BT36" s="480"/>
      <c r="BU36" s="31">
        <f t="shared" si="64"/>
        <v>949.164777585052</v>
      </c>
      <c r="BV36" s="22">
        <f t="shared" si="98"/>
        <v>1326.392852675574</v>
      </c>
      <c r="BW36" s="140">
        <f t="shared" si="99"/>
        <v>139.74315988107972</v>
      </c>
    </row>
    <row r="37" spans="1:75" ht="12.75" customHeight="1">
      <c r="A37" s="178">
        <v>209</v>
      </c>
      <c r="B37" s="465" t="s">
        <v>125</v>
      </c>
      <c r="C37" s="558"/>
      <c r="D37" s="413"/>
      <c r="E37" s="414"/>
      <c r="F37" s="414"/>
      <c r="G37" s="480"/>
      <c r="H37" s="31">
        <f t="shared" si="38"/>
        <v>1439.5591397849462</v>
      </c>
      <c r="I37" s="700">
        <f t="shared" si="39"/>
        <v>1472</v>
      </c>
      <c r="J37" s="72">
        <f t="shared" si="39"/>
        <v>1420</v>
      </c>
      <c r="K37" s="517">
        <f t="shared" si="65"/>
        <v>103.6619718309859</v>
      </c>
      <c r="L37" s="140">
        <f t="shared" si="66"/>
        <v>102.25352743895608</v>
      </c>
      <c r="M37" s="31">
        <f t="shared" si="40"/>
        <v>18302.97507450758</v>
      </c>
      <c r="N37" s="650">
        <f t="shared" si="67"/>
        <v>19123.520158342137</v>
      </c>
      <c r="O37" s="72">
        <f t="shared" si="41"/>
        <v>18165.640987617706</v>
      </c>
      <c r="P37" s="54">
        <f t="shared" si="68"/>
        <v>105.27302709206548</v>
      </c>
      <c r="Q37" s="143">
        <f t="shared" si="69"/>
        <v>104.48312408498776</v>
      </c>
      <c r="R37" s="31">
        <f t="shared" si="42"/>
        <v>19964.191546097594</v>
      </c>
      <c r="S37" s="22">
        <f t="shared" si="70"/>
        <v>20337.60699541369</v>
      </c>
      <c r="T37" s="596">
        <f t="shared" si="43"/>
        <v>20108.252391191516</v>
      </c>
      <c r="U37" s="578">
        <f t="shared" si="71"/>
        <v>101.14059939054</v>
      </c>
      <c r="V37" s="140">
        <f t="shared" si="72"/>
        <v>101.87042609991931</v>
      </c>
      <c r="W37" s="21">
        <f t="shared" si="44"/>
        <v>0</v>
      </c>
      <c r="X37" s="22">
        <f t="shared" si="45"/>
        <v>0</v>
      </c>
      <c r="Y37" s="412">
        <f t="shared" si="73"/>
        <v>0</v>
      </c>
      <c r="Z37" s="31">
        <f t="shared" si="46"/>
        <v>20401.280260533767</v>
      </c>
      <c r="AA37" s="22">
        <f t="shared" si="74"/>
        <v>20735.286515069827</v>
      </c>
      <c r="AB37" s="72">
        <f t="shared" si="47"/>
        <v>20474.797953584934</v>
      </c>
      <c r="AC37" s="517">
        <f t="shared" si="75"/>
        <v>101.27223996092857</v>
      </c>
      <c r="AD37" s="140">
        <f t="shared" si="76"/>
        <v>101.63718281534612</v>
      </c>
      <c r="AE37" s="31">
        <f t="shared" si="48"/>
        <v>19955.400025396066</v>
      </c>
      <c r="AF37" s="22">
        <f t="shared" si="77"/>
        <v>19967.75551501813</v>
      </c>
      <c r="AG37" s="72">
        <f t="shared" si="49"/>
        <v>20315.85971676429</v>
      </c>
      <c r="AH37" s="578">
        <f t="shared" si="78"/>
        <v>98.28653964636842</v>
      </c>
      <c r="AI37" s="140">
        <f t="shared" si="79"/>
        <v>100.0619155196405</v>
      </c>
      <c r="AJ37" s="31">
        <f t="shared" si="50"/>
        <v>199.32177563322105</v>
      </c>
      <c r="AK37" s="22">
        <f t="shared" si="80"/>
        <v>138.34257734319033</v>
      </c>
      <c r="AL37" s="72">
        <f t="shared" si="51"/>
        <v>163.1200415214651</v>
      </c>
      <c r="AM37" s="578">
        <f t="shared" si="81"/>
        <v>84.81028821034582</v>
      </c>
      <c r="AN37" s="140">
        <f t="shared" si="82"/>
        <v>69.40665509510578</v>
      </c>
      <c r="AO37" s="31">
        <f t="shared" si="52"/>
        <v>20154.721801029285</v>
      </c>
      <c r="AP37" s="22">
        <f t="shared" si="83"/>
        <v>20106.09809236132</v>
      </c>
      <c r="AQ37" s="72">
        <f t="shared" si="53"/>
        <v>20478.979758285757</v>
      </c>
      <c r="AR37" s="123">
        <f t="shared" si="84"/>
        <v>98.17919803464052</v>
      </c>
      <c r="AS37" s="143">
        <f t="shared" si="85"/>
        <v>99.758747805363</v>
      </c>
      <c r="AT37" s="31">
        <f t="shared" si="54"/>
        <v>20892.903293272284</v>
      </c>
      <c r="AU37" s="22">
        <f t="shared" si="86"/>
        <v>20905.777567705292</v>
      </c>
      <c r="AV37" s="72">
        <f t="shared" si="55"/>
        <v>21303.047378957515</v>
      </c>
      <c r="AW37" s="123">
        <f t="shared" si="87"/>
        <v>98.13515031823741</v>
      </c>
      <c r="AX37" s="143">
        <f t="shared" si="88"/>
        <v>100.06162032271098</v>
      </c>
      <c r="AY37" s="31">
        <f t="shared" si="56"/>
        <v>-190.53025493169204</v>
      </c>
      <c r="AZ37" s="22">
        <f t="shared" si="89"/>
        <v>232</v>
      </c>
      <c r="BA37" s="140"/>
      <c r="BB37" s="31">
        <f t="shared" si="90"/>
        <v>-491.6230327385165</v>
      </c>
      <c r="BC37" s="22">
        <f t="shared" si="91"/>
        <v>-170.491052635466</v>
      </c>
      <c r="BD37" s="140">
        <f t="shared" si="58"/>
        <v>34.67922397487557</v>
      </c>
      <c r="BE37" s="31">
        <f t="shared" si="59"/>
        <v>2444.6403095332353</v>
      </c>
      <c r="BF37" s="22">
        <f t="shared" si="92"/>
        <v>1987.031306544168</v>
      </c>
      <c r="BG37" s="54">
        <f t="shared" si="93"/>
        <v>81.28113157569425</v>
      </c>
      <c r="BH37" s="24">
        <f t="shared" si="60"/>
        <v>0</v>
      </c>
      <c r="BI37" s="31">
        <f t="shared" si="61"/>
        <v>0</v>
      </c>
      <c r="BJ37" s="286"/>
      <c r="BK37" s="865"/>
      <c r="BL37" s="24">
        <f t="shared" si="62"/>
        <v>3095.72076277833</v>
      </c>
      <c r="BM37" s="22">
        <f t="shared" si="94"/>
        <v>4630.953523924876</v>
      </c>
      <c r="BN37" s="517">
        <f t="shared" si="95"/>
        <v>149.59209433891945</v>
      </c>
      <c r="BO37" s="21">
        <f t="shared" si="63"/>
        <v>1200.4795374928108</v>
      </c>
      <c r="BP37" s="22">
        <f t="shared" si="96"/>
        <v>1338.9880578716868</v>
      </c>
      <c r="BQ37" s="140">
        <f t="shared" si="97"/>
        <v>111.53776603874061</v>
      </c>
      <c r="BR37" s="440"/>
      <c r="BS37" s="441"/>
      <c r="BT37" s="480"/>
      <c r="BU37" s="31">
        <f t="shared" si="64"/>
        <v>651.0804532450944</v>
      </c>
      <c r="BV37" s="22">
        <f t="shared" si="98"/>
        <v>2643.922217380708</v>
      </c>
      <c r="BW37" s="140">
        <f t="shared" si="99"/>
        <v>406.0822597580614</v>
      </c>
    </row>
    <row r="38" spans="1:75" ht="12.75" customHeight="1">
      <c r="A38" s="178">
        <v>211</v>
      </c>
      <c r="B38" s="465" t="s">
        <v>21</v>
      </c>
      <c r="C38" s="558"/>
      <c r="D38" s="413"/>
      <c r="E38" s="414"/>
      <c r="F38" s="414"/>
      <c r="G38" s="480"/>
      <c r="H38" s="31">
        <f t="shared" si="38"/>
        <v>1811.4848</v>
      </c>
      <c r="I38" s="700">
        <f t="shared" si="39"/>
        <v>1860</v>
      </c>
      <c r="J38" s="72">
        <f t="shared" si="39"/>
        <v>1813</v>
      </c>
      <c r="K38" s="517">
        <f t="shared" si="65"/>
        <v>102.59238830667402</v>
      </c>
      <c r="L38" s="140">
        <f t="shared" si="66"/>
        <v>102.67820077761624</v>
      </c>
      <c r="M38" s="31">
        <f t="shared" si="40"/>
        <v>18671.933211915442</v>
      </c>
      <c r="N38" s="650">
        <f t="shared" si="67"/>
        <v>18698.04969182686</v>
      </c>
      <c r="O38" s="72">
        <f t="shared" si="41"/>
        <v>17929.636764860414</v>
      </c>
      <c r="P38" s="54">
        <f t="shared" si="68"/>
        <v>104.2857138549088</v>
      </c>
      <c r="Q38" s="143">
        <f t="shared" si="69"/>
        <v>100.13987025132862</v>
      </c>
      <c r="R38" s="31">
        <f t="shared" si="42"/>
        <v>18470.13278830714</v>
      </c>
      <c r="S38" s="22">
        <f t="shared" si="70"/>
        <v>18862.968589038468</v>
      </c>
      <c r="T38" s="596">
        <f t="shared" si="43"/>
        <v>17754.499281936318</v>
      </c>
      <c r="U38" s="578">
        <f t="shared" si="71"/>
        <v>106.24331494513012</v>
      </c>
      <c r="V38" s="140">
        <f t="shared" si="72"/>
        <v>102.1268704737197</v>
      </c>
      <c r="W38" s="21">
        <f t="shared" si="44"/>
        <v>0</v>
      </c>
      <c r="X38" s="22">
        <f t="shared" si="45"/>
        <v>0</v>
      </c>
      <c r="Y38" s="412">
        <f t="shared" si="73"/>
        <v>0</v>
      </c>
      <c r="Z38" s="31">
        <f t="shared" si="46"/>
        <v>18687.87858446287</v>
      </c>
      <c r="AA38" s="22">
        <f t="shared" si="74"/>
        <v>19073.78956925602</v>
      </c>
      <c r="AB38" s="72">
        <f t="shared" si="47"/>
        <v>17939.12746506007</v>
      </c>
      <c r="AC38" s="517">
        <f t="shared" si="75"/>
        <v>106.32506852078465</v>
      </c>
      <c r="AD38" s="140">
        <f t="shared" si="76"/>
        <v>102.06503366901151</v>
      </c>
      <c r="AE38" s="31">
        <f t="shared" si="48"/>
        <v>18215.504982432092</v>
      </c>
      <c r="AF38" s="22">
        <f t="shared" si="77"/>
        <v>18525.08511864229</v>
      </c>
      <c r="AG38" s="72">
        <f t="shared" si="49"/>
        <v>18494.35619461277</v>
      </c>
      <c r="AH38" s="578">
        <f t="shared" si="78"/>
        <v>100.1661529804345</v>
      </c>
      <c r="AI38" s="140">
        <f t="shared" si="79"/>
        <v>101.69954188208767</v>
      </c>
      <c r="AJ38" s="31">
        <f t="shared" si="50"/>
        <v>59.69997650546115</v>
      </c>
      <c r="AK38" s="22">
        <f t="shared" si="80"/>
        <v>91.14940722504495</v>
      </c>
      <c r="AL38" s="72">
        <f t="shared" si="51"/>
        <v>66.72738099408035</v>
      </c>
      <c r="AM38" s="578">
        <f t="shared" si="81"/>
        <v>136.59970744712905</v>
      </c>
      <c r="AN38" s="140">
        <f t="shared" si="82"/>
        <v>152.6791341646624</v>
      </c>
      <c r="AO38" s="31">
        <f t="shared" si="52"/>
        <v>18275.204958937553</v>
      </c>
      <c r="AP38" s="22">
        <f t="shared" si="83"/>
        <v>18616.234525867338</v>
      </c>
      <c r="AQ38" s="72">
        <f t="shared" si="53"/>
        <v>18561.08357560685</v>
      </c>
      <c r="AR38" s="123">
        <f t="shared" si="84"/>
        <v>100.29713216922833</v>
      </c>
      <c r="AS38" s="143">
        <f t="shared" si="85"/>
        <v>101.86607793289346</v>
      </c>
      <c r="AT38" s="31">
        <f t="shared" si="54"/>
        <v>18815.917638392548</v>
      </c>
      <c r="AU38" s="22">
        <f t="shared" si="86"/>
        <v>19166.65357149093</v>
      </c>
      <c r="AV38" s="72">
        <f t="shared" si="55"/>
        <v>19181.232267329855</v>
      </c>
      <c r="AW38" s="123">
        <f t="shared" si="87"/>
        <v>99.92399499867504</v>
      </c>
      <c r="AX38" s="143">
        <f t="shared" si="88"/>
        <v>101.86403841597782</v>
      </c>
      <c r="AY38" s="31">
        <f t="shared" si="56"/>
        <v>194.9278293695868</v>
      </c>
      <c r="AZ38" s="22">
        <f t="shared" si="89"/>
        <v>247</v>
      </c>
      <c r="BA38" s="140">
        <f t="shared" si="57"/>
        <v>126.71356409129422</v>
      </c>
      <c r="BB38" s="31">
        <f t="shared" si="90"/>
        <v>-128.03905392967863</v>
      </c>
      <c r="BC38" s="22">
        <f t="shared" si="91"/>
        <v>-92.86400223490999</v>
      </c>
      <c r="BD38" s="140">
        <f t="shared" si="58"/>
        <v>72.52787285191327</v>
      </c>
      <c r="BE38" s="31">
        <f t="shared" si="59"/>
        <v>1878.806159455492</v>
      </c>
      <c r="BF38" s="22">
        <f t="shared" si="92"/>
        <v>1919.8994290503379</v>
      </c>
      <c r="BG38" s="54">
        <f t="shared" si="93"/>
        <v>102.18720113238054</v>
      </c>
      <c r="BH38" s="24">
        <f t="shared" si="60"/>
        <v>0</v>
      </c>
      <c r="BI38" s="31">
        <f t="shared" si="61"/>
        <v>0</v>
      </c>
      <c r="BJ38" s="286"/>
      <c r="BK38" s="865"/>
      <c r="BL38" s="24">
        <f t="shared" si="62"/>
        <v>2628.497462413154</v>
      </c>
      <c r="BM38" s="22">
        <f t="shared" si="94"/>
        <v>2759.455589894016</v>
      </c>
      <c r="BN38" s="517">
        <f t="shared" si="95"/>
        <v>104.98224287272595</v>
      </c>
      <c r="BO38" s="21">
        <f t="shared" si="63"/>
        <v>966.9627920697982</v>
      </c>
      <c r="BP38" s="22">
        <f t="shared" si="96"/>
        <v>1049.3932568575071</v>
      </c>
      <c r="BQ38" s="140">
        <f t="shared" si="97"/>
        <v>108.52467803970671</v>
      </c>
      <c r="BR38" s="440"/>
      <c r="BS38" s="441"/>
      <c r="BT38" s="480"/>
      <c r="BU38" s="31">
        <f t="shared" si="64"/>
        <v>749.6913029576622</v>
      </c>
      <c r="BV38" s="22">
        <f t="shared" si="98"/>
        <v>839.5561608436785</v>
      </c>
      <c r="BW38" s="140">
        <f t="shared" si="99"/>
        <v>111.98691481833708</v>
      </c>
    </row>
    <row r="39" spans="1:75" ht="12.75" customHeight="1">
      <c r="A39" s="178">
        <v>213</v>
      </c>
      <c r="B39" s="21" t="s">
        <v>49</v>
      </c>
      <c r="C39" s="557"/>
      <c r="D39" s="413"/>
      <c r="E39" s="414"/>
      <c r="F39" s="414"/>
      <c r="G39" s="480"/>
      <c r="H39" s="31">
        <f t="shared" si="38"/>
        <v>1975.1052631578948</v>
      </c>
      <c r="I39" s="700">
        <f t="shared" si="39"/>
        <v>1985</v>
      </c>
      <c r="J39" s="72">
        <f t="shared" si="39"/>
        <v>1948</v>
      </c>
      <c r="K39" s="517">
        <f t="shared" si="65"/>
        <v>101.8993839835729</v>
      </c>
      <c r="L39" s="140">
        <f t="shared" si="66"/>
        <v>100.50097263303755</v>
      </c>
      <c r="M39" s="31">
        <f t="shared" si="40"/>
        <v>13006.208862952008</v>
      </c>
      <c r="N39" s="650">
        <f t="shared" si="67"/>
        <v>13486.02708292156</v>
      </c>
      <c r="O39" s="72">
        <f t="shared" si="41"/>
        <v>12845.03631961259</v>
      </c>
      <c r="P39" s="54">
        <f t="shared" si="68"/>
        <v>104.99018256826776</v>
      </c>
      <c r="Q39" s="143">
        <f t="shared" si="69"/>
        <v>103.68914742970419</v>
      </c>
      <c r="R39" s="31">
        <f t="shared" si="42"/>
        <v>17105.841369971196</v>
      </c>
      <c r="S39" s="22">
        <f t="shared" si="70"/>
        <v>17841.05776693647</v>
      </c>
      <c r="T39" s="596">
        <f t="shared" si="43"/>
        <v>17036.3196125908</v>
      </c>
      <c r="U39" s="578">
        <f t="shared" si="71"/>
        <v>104.72366199182434</v>
      </c>
      <c r="V39" s="140">
        <f t="shared" si="72"/>
        <v>104.29804287941032</v>
      </c>
      <c r="W39" s="21">
        <f t="shared" si="44"/>
        <v>0</v>
      </c>
      <c r="X39" s="22">
        <f t="shared" si="45"/>
        <v>0</v>
      </c>
      <c r="Y39" s="412">
        <f t="shared" si="73"/>
        <v>0</v>
      </c>
      <c r="Z39" s="31">
        <f t="shared" si="46"/>
        <v>17314.580774569582</v>
      </c>
      <c r="AA39" s="22">
        <f t="shared" si="74"/>
        <v>18175.52317089044</v>
      </c>
      <c r="AB39" s="72">
        <f t="shared" si="47"/>
        <v>17407.668280871672</v>
      </c>
      <c r="AC39" s="517">
        <f t="shared" si="75"/>
        <v>104.41101517807827</v>
      </c>
      <c r="AD39" s="140">
        <f t="shared" si="76"/>
        <v>104.97235484664664</v>
      </c>
      <c r="AE39" s="31">
        <f t="shared" si="48"/>
        <v>16686.80731691364</v>
      </c>
      <c r="AF39" s="22">
        <f t="shared" si="77"/>
        <v>17289.369784561095</v>
      </c>
      <c r="AG39" s="72">
        <f t="shared" si="49"/>
        <v>16489.10411622276</v>
      </c>
      <c r="AH39" s="578">
        <f t="shared" si="78"/>
        <v>104.8532998681899</v>
      </c>
      <c r="AI39" s="140">
        <f t="shared" si="79"/>
        <v>103.61101111916537</v>
      </c>
      <c r="AJ39" s="31">
        <f t="shared" si="50"/>
        <v>47.41798026632946</v>
      </c>
      <c r="AK39" s="22">
        <f t="shared" si="80"/>
        <v>94.48169805772355</v>
      </c>
      <c r="AL39" s="72">
        <f t="shared" si="51"/>
        <v>188.03874092009684</v>
      </c>
      <c r="AM39" s="578">
        <f t="shared" si="81"/>
        <v>50.2458682691731</v>
      </c>
      <c r="AN39" s="140">
        <f t="shared" si="82"/>
        <v>199.25289421239455</v>
      </c>
      <c r="AO39" s="31">
        <f t="shared" si="52"/>
        <v>16734.225297179968</v>
      </c>
      <c r="AP39" s="22">
        <f t="shared" si="83"/>
        <v>17383.85148261882</v>
      </c>
      <c r="AQ39" s="72">
        <f t="shared" si="53"/>
        <v>16677.14285714286</v>
      </c>
      <c r="AR39" s="123">
        <f t="shared" si="84"/>
        <v>104.23758812603367</v>
      </c>
      <c r="AS39" s="143">
        <f t="shared" si="85"/>
        <v>103.88202127019484</v>
      </c>
      <c r="AT39" s="31">
        <f t="shared" si="54"/>
        <v>17413.428392163703</v>
      </c>
      <c r="AU39" s="22">
        <f t="shared" si="86"/>
        <v>18207.467809503607</v>
      </c>
      <c r="AV39" s="72">
        <f t="shared" si="55"/>
        <v>17471.5205811138</v>
      </c>
      <c r="AW39" s="123">
        <f t="shared" si="87"/>
        <v>104.21226775868236</v>
      </c>
      <c r="AX39" s="143">
        <f t="shared" si="88"/>
        <v>104.55992581964637</v>
      </c>
      <c r="AY39" s="31">
        <f t="shared" si="56"/>
        <v>371.61607279122666</v>
      </c>
      <c r="AZ39" s="22">
        <f t="shared" si="89"/>
        <v>457</v>
      </c>
      <c r="BA39" s="140">
        <f t="shared" si="57"/>
        <v>122.97638166386358</v>
      </c>
      <c r="BB39" s="31">
        <f t="shared" si="90"/>
        <v>-98.8476175941214</v>
      </c>
      <c r="BC39" s="22">
        <f t="shared" si="91"/>
        <v>-31.944638613169296</v>
      </c>
      <c r="BD39" s="140">
        <f t="shared" si="58"/>
        <v>32.31705466522957</v>
      </c>
      <c r="BE39" s="31">
        <f t="shared" si="59"/>
        <v>1428.4842186353098</v>
      </c>
      <c r="BF39" s="22">
        <f t="shared" si="92"/>
        <v>1442.7753968674826</v>
      </c>
      <c r="BG39" s="54">
        <f t="shared" si="93"/>
        <v>101.00044355028477</v>
      </c>
      <c r="BH39" s="24">
        <f t="shared" si="60"/>
        <v>0</v>
      </c>
      <c r="BI39" s="31">
        <f t="shared" si="61"/>
        <v>0</v>
      </c>
      <c r="BJ39" s="286"/>
      <c r="BK39" s="865"/>
      <c r="BL39" s="24">
        <f t="shared" si="62"/>
        <v>2643.851578378719</v>
      </c>
      <c r="BM39" s="22">
        <f t="shared" si="94"/>
        <v>4735.4088229197305</v>
      </c>
      <c r="BN39" s="517">
        <f t="shared" si="95"/>
        <v>179.1102368092694</v>
      </c>
      <c r="BO39" s="21">
        <f t="shared" si="63"/>
        <v>1109.0051526537256</v>
      </c>
      <c r="BP39" s="22">
        <f t="shared" si="96"/>
        <v>1309.9615786961824</v>
      </c>
      <c r="BQ39" s="140">
        <f t="shared" si="97"/>
        <v>118.12042311630297</v>
      </c>
      <c r="BR39" s="440"/>
      <c r="BS39" s="441"/>
      <c r="BT39" s="480"/>
      <c r="BU39" s="31">
        <f t="shared" si="64"/>
        <v>1215.367359743409</v>
      </c>
      <c r="BV39" s="22">
        <f t="shared" si="98"/>
        <v>3292.633426052247</v>
      </c>
      <c r="BW39" s="140">
        <f t="shared" si="99"/>
        <v>270.91672321588385</v>
      </c>
    </row>
    <row r="40" spans="1:75" ht="12.75" customHeight="1">
      <c r="A40" s="178">
        <v>217</v>
      </c>
      <c r="B40" s="465" t="s">
        <v>79</v>
      </c>
      <c r="C40" s="557"/>
      <c r="D40" s="413"/>
      <c r="E40" s="414"/>
      <c r="F40" s="414"/>
      <c r="G40" s="480"/>
      <c r="H40" s="31">
        <f t="shared" si="38"/>
        <v>1724.463829787234</v>
      </c>
      <c r="I40" s="700">
        <f t="shared" si="39"/>
        <v>1791</v>
      </c>
      <c r="J40" s="72">
        <f t="shared" si="39"/>
        <v>1741</v>
      </c>
      <c r="K40" s="517">
        <f t="shared" si="65"/>
        <v>102.87191269385411</v>
      </c>
      <c r="L40" s="140">
        <f t="shared" si="66"/>
        <v>103.8583685585899</v>
      </c>
      <c r="M40" s="31">
        <f t="shared" si="40"/>
        <v>14129.063859503663</v>
      </c>
      <c r="N40" s="650">
        <f t="shared" si="67"/>
        <v>14504.40785216078</v>
      </c>
      <c r="O40" s="72">
        <f t="shared" si="41"/>
        <v>13867.606449744133</v>
      </c>
      <c r="P40" s="54">
        <f t="shared" si="68"/>
        <v>104.59200659266183</v>
      </c>
      <c r="Q40" s="143">
        <f t="shared" si="69"/>
        <v>102.65653829856993</v>
      </c>
      <c r="R40" s="31">
        <f t="shared" si="42"/>
        <v>17259.71686543335</v>
      </c>
      <c r="S40" s="22">
        <f t="shared" si="70"/>
        <v>17545.188274490065</v>
      </c>
      <c r="T40" s="596">
        <f t="shared" si="43"/>
        <v>17225.258279424543</v>
      </c>
      <c r="U40" s="578">
        <f t="shared" si="71"/>
        <v>101.85733061226534</v>
      </c>
      <c r="V40" s="140">
        <f t="shared" si="72"/>
        <v>101.65397504074032</v>
      </c>
      <c r="W40" s="21">
        <f t="shared" si="44"/>
        <v>0</v>
      </c>
      <c r="X40" s="22">
        <f t="shared" si="45"/>
        <v>0</v>
      </c>
      <c r="Y40" s="412">
        <f t="shared" si="73"/>
        <v>0</v>
      </c>
      <c r="Z40" s="31">
        <f t="shared" si="46"/>
        <v>17524.420788206757</v>
      </c>
      <c r="AA40" s="22">
        <f t="shared" si="74"/>
        <v>17806.61297667841</v>
      </c>
      <c r="AB40" s="72">
        <f t="shared" si="47"/>
        <v>17408.612532586656</v>
      </c>
      <c r="AC40" s="517">
        <f t="shared" si="75"/>
        <v>102.28622725301484</v>
      </c>
      <c r="AD40" s="140">
        <f t="shared" si="76"/>
        <v>101.61027968845372</v>
      </c>
      <c r="AE40" s="31">
        <f t="shared" si="48"/>
        <v>16618.04224069646</v>
      </c>
      <c r="AF40" s="22">
        <f t="shared" si="77"/>
        <v>16988.98875865871</v>
      </c>
      <c r="AG40" s="72">
        <f t="shared" si="49"/>
        <v>16946.871680988705</v>
      </c>
      <c r="AH40" s="578">
        <f t="shared" si="78"/>
        <v>100.24852420235915</v>
      </c>
      <c r="AI40" s="140">
        <f t="shared" si="79"/>
        <v>102.2321914494466</v>
      </c>
      <c r="AJ40" s="31">
        <f t="shared" si="50"/>
        <v>90.3913396455019</v>
      </c>
      <c r="AK40" s="22">
        <f t="shared" si="80"/>
        <v>168.73037559023035</v>
      </c>
      <c r="AL40" s="72">
        <f t="shared" si="51"/>
        <v>168.96784783238388</v>
      </c>
      <c r="AM40" s="578">
        <f t="shared" si="81"/>
        <v>99.85945714217233</v>
      </c>
      <c r="AN40" s="140">
        <f t="shared" si="82"/>
        <v>186.66652828905916</v>
      </c>
      <c r="AO40" s="31">
        <f t="shared" si="52"/>
        <v>16708.433580341964</v>
      </c>
      <c r="AP40" s="22">
        <f t="shared" si="83"/>
        <v>17157.71913424894</v>
      </c>
      <c r="AQ40" s="72">
        <f t="shared" si="53"/>
        <v>17115.83952882109</v>
      </c>
      <c r="AR40" s="123">
        <f t="shared" si="84"/>
        <v>100.2446833259761</v>
      </c>
      <c r="AS40" s="143">
        <f t="shared" si="85"/>
        <v>102.68897471295917</v>
      </c>
      <c r="AT40" s="31">
        <f t="shared" si="54"/>
        <v>17346.62886274858</v>
      </c>
      <c r="AU40" s="22">
        <f t="shared" si="86"/>
        <v>17934.665995541814</v>
      </c>
      <c r="AV40" s="72">
        <f t="shared" si="55"/>
        <v>17792.97093753017</v>
      </c>
      <c r="AW40" s="123">
        <f t="shared" si="87"/>
        <v>100.796354124947</v>
      </c>
      <c r="AX40" s="143">
        <f t="shared" si="88"/>
        <v>103.38992168130159</v>
      </c>
      <c r="AY40" s="31">
        <f t="shared" si="56"/>
        <v>551.2832850913883</v>
      </c>
      <c r="AZ40" s="22">
        <f t="shared" si="89"/>
        <v>387</v>
      </c>
      <c r="BA40" s="140">
        <f t="shared" si="57"/>
        <v>70.19984288764452</v>
      </c>
      <c r="BB40" s="31">
        <f t="shared" si="90"/>
        <v>177.79192545817568</v>
      </c>
      <c r="BC40" s="22">
        <f t="shared" si="91"/>
        <v>-128.05301886340212</v>
      </c>
      <c r="BD40" s="140"/>
      <c r="BE40" s="31">
        <f t="shared" si="59"/>
        <v>2101.527702721043</v>
      </c>
      <c r="BF40" s="22">
        <f t="shared" si="92"/>
        <v>2226.2289973874067</v>
      </c>
      <c r="BG40" s="54">
        <f t="shared" si="93"/>
        <v>105.93384015375582</v>
      </c>
      <c r="BH40" s="24">
        <f t="shared" si="60"/>
        <v>0</v>
      </c>
      <c r="BI40" s="31">
        <f t="shared" si="61"/>
        <v>0</v>
      </c>
      <c r="BJ40" s="286"/>
      <c r="BK40" s="865"/>
      <c r="BL40" s="24">
        <f t="shared" si="62"/>
        <v>2741.73902958428</v>
      </c>
      <c r="BM40" s="22">
        <f t="shared" si="94"/>
        <v>4895.8941540231535</v>
      </c>
      <c r="BN40" s="517">
        <f t="shared" si="95"/>
        <v>178.5689338480001</v>
      </c>
      <c r="BO40" s="21">
        <f t="shared" si="63"/>
        <v>1217.3848670817201</v>
      </c>
      <c r="BP40" s="22">
        <f t="shared" si="96"/>
        <v>1403.976414755159</v>
      </c>
      <c r="BQ40" s="140">
        <f t="shared" si="97"/>
        <v>115.32724389130374</v>
      </c>
      <c r="BR40" s="440"/>
      <c r="BS40" s="441"/>
      <c r="BT40" s="480"/>
      <c r="BU40" s="31">
        <f t="shared" si="64"/>
        <v>640.2113268632371</v>
      </c>
      <c r="BV40" s="22">
        <f t="shared" si="98"/>
        <v>2669.665156635747</v>
      </c>
      <c r="BW40" s="140">
        <f t="shared" si="99"/>
        <v>416.99748889417026</v>
      </c>
    </row>
    <row r="41" spans="1:75" ht="12.75" customHeight="1" thickBot="1">
      <c r="A41" s="520">
        <v>228</v>
      </c>
      <c r="B41" s="527" t="s">
        <v>123</v>
      </c>
      <c r="C41" s="559"/>
      <c r="D41" s="531"/>
      <c r="E41" s="528"/>
      <c r="F41" s="528"/>
      <c r="G41" s="560"/>
      <c r="H41" s="691">
        <f t="shared" si="38"/>
        <v>325.0846153846154</v>
      </c>
      <c r="I41" s="855"/>
      <c r="J41" s="640">
        <f t="shared" si="39"/>
        <v>653</v>
      </c>
      <c r="K41" s="914"/>
      <c r="L41" s="856"/>
      <c r="M41" s="691">
        <f t="shared" si="40"/>
        <v>3035.351742741535</v>
      </c>
      <c r="N41" s="852"/>
      <c r="O41" s="640">
        <f t="shared" si="41"/>
        <v>1785.0302911862418</v>
      </c>
      <c r="P41" s="315"/>
      <c r="Q41" s="325"/>
      <c r="R41" s="691">
        <f t="shared" si="42"/>
        <v>13110.527436643715</v>
      </c>
      <c r="S41" s="285"/>
      <c r="T41" s="597">
        <f t="shared" si="43"/>
        <v>15018.152997633162</v>
      </c>
      <c r="U41" s="917"/>
      <c r="V41" s="856"/>
      <c r="W41" s="522"/>
      <c r="X41" s="522"/>
      <c r="Y41" s="523"/>
      <c r="Z41" s="691">
        <f t="shared" si="46"/>
        <v>13486.358581197796</v>
      </c>
      <c r="AA41" s="285"/>
      <c r="AB41" s="640">
        <f t="shared" si="47"/>
        <v>15143.714850281198</v>
      </c>
      <c r="AC41" s="914"/>
      <c r="AD41" s="856"/>
      <c r="AE41" s="691">
        <f t="shared" si="48"/>
        <v>15593.715245734838</v>
      </c>
      <c r="AF41" s="285"/>
      <c r="AG41" s="640">
        <f t="shared" si="49"/>
        <v>14119.709899463662</v>
      </c>
      <c r="AH41" s="917"/>
      <c r="AI41" s="856"/>
      <c r="AJ41" s="691">
        <f t="shared" si="50"/>
        <v>6.554506519012802</v>
      </c>
      <c r="AK41" s="285"/>
      <c r="AL41" s="640">
        <f t="shared" si="51"/>
        <v>59.71380800382168</v>
      </c>
      <c r="AM41" s="917"/>
      <c r="AN41" s="856"/>
      <c r="AO41" s="691">
        <f t="shared" si="52"/>
        <v>15600.269752253851</v>
      </c>
      <c r="AP41" s="285"/>
      <c r="AQ41" s="640">
        <f t="shared" si="53"/>
        <v>14179.423707467484</v>
      </c>
      <c r="AR41" s="918"/>
      <c r="AS41" s="325"/>
      <c r="AT41" s="691">
        <f t="shared" si="54"/>
        <v>19346.77362106907</v>
      </c>
      <c r="AU41" s="285"/>
      <c r="AV41" s="640">
        <f t="shared" si="55"/>
        <v>17328.132803509</v>
      </c>
      <c r="AW41" s="918"/>
      <c r="AX41" s="325"/>
      <c r="AY41" s="691">
        <f t="shared" si="56"/>
        <v>-2489.7423156101368</v>
      </c>
      <c r="AZ41" s="285"/>
      <c r="BA41" s="856"/>
      <c r="BB41" s="691">
        <f t="shared" si="90"/>
        <v>-5860.415039871275</v>
      </c>
      <c r="BC41" s="285"/>
      <c r="BD41" s="856"/>
      <c r="BE41" s="691">
        <f t="shared" si="59"/>
        <v>3177.0663259269777</v>
      </c>
      <c r="BF41" s="285"/>
      <c r="BG41" s="315"/>
      <c r="BH41" s="760">
        <f t="shared" si="60"/>
        <v>0</v>
      </c>
      <c r="BI41" s="761">
        <f t="shared" si="61"/>
        <v>0</v>
      </c>
      <c r="BJ41" s="866"/>
      <c r="BK41" s="867"/>
      <c r="BL41" s="608">
        <f t="shared" si="62"/>
        <v>4173.185679468068</v>
      </c>
      <c r="BM41" s="285"/>
      <c r="BN41" s="914"/>
      <c r="BO41" s="759">
        <f t="shared" si="63"/>
        <v>916.4477887413927</v>
      </c>
      <c r="BP41" s="285"/>
      <c r="BQ41" s="856"/>
      <c r="BR41" s="535"/>
      <c r="BS41" s="521"/>
      <c r="BT41" s="536"/>
      <c r="BU41" s="691">
        <f t="shared" si="64"/>
        <v>996.1193535410899</v>
      </c>
      <c r="BV41" s="285"/>
      <c r="BW41" s="856"/>
    </row>
    <row r="42" spans="1:75" s="35" customFormat="1" ht="14.25" customHeight="1" thickBot="1" thickTop="1">
      <c r="A42" s="33" t="s">
        <v>22</v>
      </c>
      <c r="B42" s="33"/>
      <c r="C42" s="415"/>
      <c r="D42" s="416"/>
      <c r="E42" s="417"/>
      <c r="F42" s="416"/>
      <c r="G42" s="690"/>
      <c r="H42" s="85">
        <f t="shared" si="38"/>
        <v>1633.3926307448494</v>
      </c>
      <c r="I42" s="661">
        <f t="shared" si="39"/>
        <v>1740</v>
      </c>
      <c r="J42" s="593">
        <f t="shared" si="39"/>
        <v>1657</v>
      </c>
      <c r="K42" s="567">
        <f>I42/J42*100</f>
        <v>105.00905250452625</v>
      </c>
      <c r="L42" s="693">
        <f t="shared" si="66"/>
        <v>106.5267448406778</v>
      </c>
      <c r="M42" s="622">
        <f t="shared" si="40"/>
        <v>16872.302818334563</v>
      </c>
      <c r="N42" s="701">
        <f t="shared" si="67"/>
        <v>17343.056538972953</v>
      </c>
      <c r="O42" s="575">
        <f t="shared" si="41"/>
        <v>16554.583778605032</v>
      </c>
      <c r="P42" s="567">
        <f>N42/O42*100</f>
        <v>104.76286671361036</v>
      </c>
      <c r="Q42" s="653">
        <f t="shared" si="69"/>
        <v>102.79009762749658</v>
      </c>
      <c r="R42" s="659">
        <f aca="true" t="shared" si="100" ref="R42:T43">R16/C16*1000</f>
        <v>18178.468245072443</v>
      </c>
      <c r="S42" s="575">
        <f t="shared" si="70"/>
        <v>18707.047727553072</v>
      </c>
      <c r="T42" s="579">
        <f t="shared" si="100"/>
        <v>18075.090745444613</v>
      </c>
      <c r="U42" s="571">
        <f>S42/T42*100</f>
        <v>103.49628663561607</v>
      </c>
      <c r="V42" s="657">
        <f t="shared" si="72"/>
        <v>102.9077228914703</v>
      </c>
      <c r="W42" s="658">
        <f>ROUND(W16/D16*1000,0)</f>
        <v>0</v>
      </c>
      <c r="X42" s="579">
        <f>ROUND(X16/D16*1000,0)</f>
        <v>0</v>
      </c>
      <c r="Y42" s="694">
        <f t="shared" si="73"/>
        <v>0</v>
      </c>
      <c r="Z42" s="659">
        <f aca="true" t="shared" si="101" ref="Z42:AB43">Z16/C16*1000</f>
        <v>18425.900317827007</v>
      </c>
      <c r="AA42" s="575">
        <f t="shared" si="74"/>
        <v>18963.202706364675</v>
      </c>
      <c r="AB42" s="658">
        <f t="shared" si="101"/>
        <v>18310.466988880384</v>
      </c>
      <c r="AC42" s="567">
        <f>AA42/AB42*100</f>
        <v>103.56482288453203</v>
      </c>
      <c r="AD42" s="657">
        <f t="shared" si="76"/>
        <v>102.91601701555841</v>
      </c>
      <c r="AE42" s="659">
        <f aca="true" t="shared" si="102" ref="AE42:AG43">AE16/C16*1000</f>
        <v>18048.17566618632</v>
      </c>
      <c r="AF42" s="599">
        <f t="shared" si="77"/>
        <v>18525.962704927188</v>
      </c>
      <c r="AG42" s="579">
        <f t="shared" si="102"/>
        <v>18117.849852133884</v>
      </c>
      <c r="AH42" s="571">
        <f t="shared" si="78"/>
        <v>102.25254572768874</v>
      </c>
      <c r="AI42" s="657">
        <f t="shared" si="79"/>
        <v>102.64728716950609</v>
      </c>
      <c r="AJ42" s="659">
        <f aca="true" t="shared" si="103" ref="AJ42:AL43">AJ16/C16*1000</f>
        <v>96.75131461720437</v>
      </c>
      <c r="AK42" s="575">
        <f t="shared" si="80"/>
        <v>108.15211743120692</v>
      </c>
      <c r="AL42" s="658">
        <f>AL16/E16*1000</f>
        <v>131.79016153387684</v>
      </c>
      <c r="AM42" s="571">
        <f>AK42/AL42*100</f>
        <v>82.06387804100707</v>
      </c>
      <c r="AN42" s="657">
        <f t="shared" si="82"/>
        <v>111.78361540523734</v>
      </c>
      <c r="AO42" s="622">
        <f t="shared" si="52"/>
        <v>18144.92698080352</v>
      </c>
      <c r="AP42" s="599">
        <f t="shared" si="83"/>
        <v>18634.114822358395</v>
      </c>
      <c r="AQ42" s="599">
        <f t="shared" si="53"/>
        <v>18249.64001366776</v>
      </c>
      <c r="AR42" s="600">
        <f>AP42/AQ42*100</f>
        <v>102.10675283678303</v>
      </c>
      <c r="AS42" s="601">
        <f t="shared" si="85"/>
        <v>102.69600336266116</v>
      </c>
      <c r="AT42" s="595">
        <f aca="true" t="shared" si="104" ref="AT42:AV43">AT16/C16*1000</f>
        <v>18787.003754593796</v>
      </c>
      <c r="AU42" s="599">
        <f t="shared" si="86"/>
        <v>19300.017094465373</v>
      </c>
      <c r="AV42" s="579">
        <f t="shared" si="104"/>
        <v>19007.618141937735</v>
      </c>
      <c r="AW42" s="695">
        <f>AU42/AV42*100</f>
        <v>101.53832505653351</v>
      </c>
      <c r="AX42" s="572">
        <f t="shared" si="88"/>
        <v>102.73068205325788</v>
      </c>
      <c r="AY42" s="658">
        <f t="shared" si="56"/>
        <v>33.541264268923904</v>
      </c>
      <c r="AZ42" s="575">
        <f t="shared" si="89"/>
        <v>73</v>
      </c>
      <c r="BA42" s="567">
        <f t="shared" si="57"/>
        <v>217.642362597628</v>
      </c>
      <c r="BB42" s="658">
        <f t="shared" si="90"/>
        <v>-361.10343676678895</v>
      </c>
      <c r="BC42" s="575">
        <f t="shared" si="91"/>
        <v>-336.81438810069807</v>
      </c>
      <c r="BD42" s="657">
        <f>BC42/BB42*100</f>
        <v>93.27365895944727</v>
      </c>
      <c r="BE42" s="659">
        <f t="shared" si="59"/>
        <v>2113.1248752329493</v>
      </c>
      <c r="BF42" s="575">
        <f t="shared" si="92"/>
        <v>2241.7628473163145</v>
      </c>
      <c r="BG42" s="694">
        <f t="shared" si="93"/>
        <v>106.08757076266893</v>
      </c>
      <c r="BH42" s="652">
        <f t="shared" si="60"/>
        <v>0</v>
      </c>
      <c r="BI42" s="659">
        <f>BI16/D16*1000</f>
        <v>0</v>
      </c>
      <c r="BJ42" s="868"/>
      <c r="BK42" s="949"/>
      <c r="BL42" s="652">
        <f t="shared" si="62"/>
        <v>2891.711538335594</v>
      </c>
      <c r="BM42" s="575">
        <f t="shared" si="94"/>
        <v>3826.667463113349</v>
      </c>
      <c r="BN42" s="945">
        <f t="shared" si="95"/>
        <v>132.33226801439176</v>
      </c>
      <c r="BO42" s="595">
        <f t="shared" si="63"/>
        <v>1180.8463080959657</v>
      </c>
      <c r="BP42" s="575">
        <f t="shared" si="96"/>
        <v>1231.4437635796587</v>
      </c>
      <c r="BQ42" s="657">
        <f t="shared" si="97"/>
        <v>104.28484682018255</v>
      </c>
      <c r="BR42" s="696"/>
      <c r="BS42" s="697"/>
      <c r="BT42" s="698"/>
      <c r="BU42" s="699">
        <f t="shared" si="64"/>
        <v>778.5866631026446</v>
      </c>
      <c r="BV42" s="609">
        <f t="shared" si="98"/>
        <v>1584.9046157970342</v>
      </c>
      <c r="BW42" s="572">
        <f t="shared" si="99"/>
        <v>203.56174731804893</v>
      </c>
    </row>
    <row r="43" spans="1:75" s="35" customFormat="1" ht="14.25" customHeight="1" thickBot="1" thickTop="1">
      <c r="A43" s="33" t="s">
        <v>97</v>
      </c>
      <c r="B43" s="33"/>
      <c r="C43" s="415"/>
      <c r="D43" s="416"/>
      <c r="E43" s="417"/>
      <c r="F43" s="416"/>
      <c r="G43" s="690"/>
      <c r="H43" s="575">
        <f t="shared" si="38"/>
        <v>1473.3570212765958</v>
      </c>
      <c r="I43" s="661">
        <f t="shared" si="39"/>
        <v>1553</v>
      </c>
      <c r="J43" s="593">
        <f t="shared" si="39"/>
        <v>1453</v>
      </c>
      <c r="K43" s="567">
        <f>I43/J43*100</f>
        <v>106.88231245698555</v>
      </c>
      <c r="L43" s="693">
        <f t="shared" si="66"/>
        <v>105.40554513083306</v>
      </c>
      <c r="M43" s="622">
        <f t="shared" si="40"/>
        <v>15433.427035494857</v>
      </c>
      <c r="N43" s="701">
        <f t="shared" si="67"/>
        <v>15843.725752542468</v>
      </c>
      <c r="O43" s="575">
        <f t="shared" si="41"/>
        <v>15543.140327728031</v>
      </c>
      <c r="P43" s="567">
        <f>N43/O43*100</f>
        <v>101.93387834425074</v>
      </c>
      <c r="Q43" s="653">
        <f t="shared" si="69"/>
        <v>102.65850686373142</v>
      </c>
      <c r="R43" s="659">
        <f t="shared" si="100"/>
        <v>20485.14922307497</v>
      </c>
      <c r="S43" s="575">
        <f t="shared" si="70"/>
        <v>20938.90783173697</v>
      </c>
      <c r="T43" s="658">
        <f t="shared" si="100"/>
        <v>20691.440926417756</v>
      </c>
      <c r="U43" s="571">
        <f>S43/T43*100</f>
        <v>101.19598681502777</v>
      </c>
      <c r="V43" s="657">
        <f t="shared" si="72"/>
        <v>102.21506128034876</v>
      </c>
      <c r="W43" s="658" t="e">
        <f>ROUND(W17/D15*1000,0)</f>
        <v>#DIV/0!</v>
      </c>
      <c r="X43" s="579" t="e">
        <f>ROUND(X17/D15*1000,0)</f>
        <v>#DIV/0!</v>
      </c>
      <c r="Y43" s="694" t="e">
        <f t="shared" si="73"/>
        <v>#DIV/0!</v>
      </c>
      <c r="Z43" s="659">
        <f t="shared" si="101"/>
        <v>20757.86352525188</v>
      </c>
      <c r="AA43" s="575">
        <f t="shared" si="74"/>
        <v>21203.429223664778</v>
      </c>
      <c r="AB43" s="658">
        <f t="shared" si="101"/>
        <v>20946.37728805155</v>
      </c>
      <c r="AC43" s="567">
        <f>AA43/AB43*100</f>
        <v>101.22719042094145</v>
      </c>
      <c r="AD43" s="657">
        <f t="shared" si="76"/>
        <v>102.14649112549982</v>
      </c>
      <c r="AE43" s="659">
        <f t="shared" si="102"/>
        <v>20580.968323701734</v>
      </c>
      <c r="AF43" s="575">
        <f t="shared" si="77"/>
        <v>20872.439552666787</v>
      </c>
      <c r="AG43" s="658">
        <f t="shared" si="102"/>
        <v>20421.206040142493</v>
      </c>
      <c r="AH43" s="571">
        <f t="shared" si="78"/>
        <v>102.20963204444091</v>
      </c>
      <c r="AI43" s="657">
        <f t="shared" si="79"/>
        <v>101.41621727598398</v>
      </c>
      <c r="AJ43" s="659">
        <f t="shared" si="103"/>
        <v>57.28674623215358</v>
      </c>
      <c r="AK43" s="575">
        <f t="shared" si="80"/>
        <v>67.5619731942959</v>
      </c>
      <c r="AL43" s="658">
        <f t="shared" si="103"/>
        <v>90.89247938986627</v>
      </c>
      <c r="AM43" s="571">
        <f>AK43/AL43*100</f>
        <v>74.33175291049271</v>
      </c>
      <c r="AN43" s="657">
        <f t="shared" si="82"/>
        <v>117.93648206253874</v>
      </c>
      <c r="AO43" s="622">
        <f t="shared" si="52"/>
        <v>20638.25506993389</v>
      </c>
      <c r="AP43" s="599">
        <f t="shared" si="83"/>
        <v>20940.001525861084</v>
      </c>
      <c r="AQ43" s="599">
        <f t="shared" si="53"/>
        <v>20512.098519532363</v>
      </c>
      <c r="AR43" s="600">
        <f>AP43/AQ43*100</f>
        <v>102.08610058069512</v>
      </c>
      <c r="AS43" s="601">
        <f t="shared" si="85"/>
        <v>101.46207348879403</v>
      </c>
      <c r="AT43" s="595">
        <f t="shared" si="104"/>
        <v>21420.7238605098</v>
      </c>
      <c r="AU43" s="599">
        <f t="shared" si="86"/>
        <v>21699.42085586568</v>
      </c>
      <c r="AV43" s="579">
        <f t="shared" si="104"/>
        <v>21397.09621805273</v>
      </c>
      <c r="AW43" s="571">
        <f>AU43/AV43*100</f>
        <v>101.41292367306308</v>
      </c>
      <c r="AX43" s="653">
        <f t="shared" si="88"/>
        <v>101.30106245321461</v>
      </c>
      <c r="AY43" s="659">
        <f t="shared" si="56"/>
        <v>-153.10584685891735</v>
      </c>
      <c r="AZ43" s="575">
        <f t="shared" si="89"/>
        <v>-1</v>
      </c>
      <c r="BA43" s="653">
        <f t="shared" si="57"/>
        <v>0.6531429207412773</v>
      </c>
      <c r="BB43" s="718">
        <f t="shared" si="90"/>
        <v>-662.8603352579194</v>
      </c>
      <c r="BC43" s="575">
        <f t="shared" si="91"/>
        <v>-495.9916322009026</v>
      </c>
      <c r="BD43" s="657">
        <f>BC43/BB43*100</f>
        <v>74.82596345245366</v>
      </c>
      <c r="BE43" s="659">
        <f t="shared" si="59"/>
        <v>2718.157896180932</v>
      </c>
      <c r="BF43" s="575">
        <f t="shared" si="92"/>
        <v>3251.5482054247727</v>
      </c>
      <c r="BG43" s="694">
        <f t="shared" si="93"/>
        <v>119.62322755397194</v>
      </c>
      <c r="BH43" s="652">
        <f t="shared" si="60"/>
        <v>0</v>
      </c>
      <c r="BI43" s="659">
        <v>0</v>
      </c>
      <c r="BJ43" s="572"/>
      <c r="BK43" s="945"/>
      <c r="BL43" s="652">
        <f t="shared" si="62"/>
        <v>3634.6725724155585</v>
      </c>
      <c r="BM43" s="575">
        <f t="shared" si="94"/>
        <v>3725.8267189436037</v>
      </c>
      <c r="BN43" s="945">
        <f t="shared" si="95"/>
        <v>102.50790531229241</v>
      </c>
      <c r="BO43" s="595">
        <f t="shared" si="63"/>
        <v>1868.0206065811783</v>
      </c>
      <c r="BP43" s="575">
        <f t="shared" si="96"/>
        <v>1651.6986364709085</v>
      </c>
      <c r="BQ43" s="657">
        <f t="shared" si="97"/>
        <v>88.41972249405863</v>
      </c>
      <c r="BR43" s="696"/>
      <c r="BS43" s="697"/>
      <c r="BT43" s="698"/>
      <c r="BU43" s="699">
        <f t="shared" si="64"/>
        <v>916.5146762346268</v>
      </c>
      <c r="BV43" s="609">
        <f t="shared" si="98"/>
        <v>474.278513518831</v>
      </c>
      <c r="BW43" s="572">
        <f t="shared" si="99"/>
        <v>51.748054430218005</v>
      </c>
    </row>
    <row r="44" spans="3:76" ht="12.75" thickTop="1">
      <c r="C44" s="80"/>
      <c r="D44" s="80"/>
      <c r="E44" s="80"/>
      <c r="F44" s="80"/>
      <c r="G44" s="80"/>
      <c r="Q44" s="80"/>
      <c r="AE44" s="80"/>
      <c r="AF44" s="88"/>
      <c r="AG44" s="88"/>
      <c r="AH44" s="88"/>
      <c r="AI44" s="88"/>
      <c r="BB44" s="80"/>
      <c r="BD44" s="80"/>
      <c r="BR44" s="88"/>
      <c r="BS44" s="80"/>
      <c r="BT44" s="80"/>
      <c r="BU44" s="88"/>
      <c r="BV44" s="88"/>
      <c r="BW44" s="88"/>
      <c r="BX44" s="36"/>
    </row>
    <row r="45" spans="1:76" ht="12">
      <c r="A45" s="541" t="s">
        <v>194</v>
      </c>
      <c r="B45" s="541"/>
      <c r="C45" s="539"/>
      <c r="D45" s="88"/>
      <c r="E45" s="36"/>
      <c r="F45" s="88"/>
      <c r="G45" s="36"/>
      <c r="H45" s="36" t="s">
        <v>159</v>
      </c>
      <c r="I45" s="36"/>
      <c r="J45" s="36"/>
      <c r="K45" s="88"/>
      <c r="L45" s="88"/>
      <c r="M45" s="249"/>
      <c r="Q45" s="80"/>
      <c r="R45" s="249"/>
      <c r="S45" s="78"/>
      <c r="V45" s="80"/>
      <c r="Z45" s="539" t="s">
        <v>112</v>
      </c>
      <c r="AA45" s="79"/>
      <c r="AB45" s="79"/>
      <c r="AC45" s="36"/>
      <c r="AD45" s="36"/>
      <c r="AE45" s="88"/>
      <c r="AF45" s="88"/>
      <c r="AG45" s="88"/>
      <c r="AH45" s="88"/>
      <c r="AI45" s="88"/>
      <c r="AJ45" s="539" t="s">
        <v>40</v>
      </c>
      <c r="AK45" s="539"/>
      <c r="AL45" s="539"/>
      <c r="AM45" s="539"/>
      <c r="AN45" s="539"/>
      <c r="AO45" s="539" t="s">
        <v>112</v>
      </c>
      <c r="AR45" s="36"/>
      <c r="AU45" s="539" t="s">
        <v>112</v>
      </c>
      <c r="BB45" s="539" t="s">
        <v>112</v>
      </c>
      <c r="BD45" s="80"/>
      <c r="BE45" s="541" t="s">
        <v>200</v>
      </c>
      <c r="BF45" s="719"/>
      <c r="BG45" s="539"/>
      <c r="BH45" s="36"/>
      <c r="BL45" s="541"/>
      <c r="BM45" s="719"/>
      <c r="BN45" s="539"/>
      <c r="BO45" s="36"/>
      <c r="BP45" s="36"/>
      <c r="BQ45" s="36"/>
      <c r="BR45" s="539"/>
      <c r="BS45" s="539"/>
      <c r="BT45" s="539"/>
      <c r="BU45" s="539"/>
      <c r="BV45" s="539"/>
      <c r="BW45" s="541"/>
      <c r="BX45" s="539"/>
    </row>
    <row r="46" spans="1:76" ht="12">
      <c r="A46" s="539" t="s">
        <v>193</v>
      </c>
      <c r="B46" s="539"/>
      <c r="C46" s="541"/>
      <c r="D46" s="88"/>
      <c r="E46" s="36"/>
      <c r="F46" s="88"/>
      <c r="G46" s="36"/>
      <c r="H46" s="88" t="s">
        <v>161</v>
      </c>
      <c r="I46" s="88"/>
      <c r="J46" s="88"/>
      <c r="K46" s="88"/>
      <c r="L46" s="88"/>
      <c r="M46" s="250"/>
      <c r="N46" s="250"/>
      <c r="O46" s="250"/>
      <c r="P46" s="250"/>
      <c r="Q46" s="251"/>
      <c r="R46" s="250"/>
      <c r="S46" s="250"/>
      <c r="T46" s="250"/>
      <c r="U46" s="250"/>
      <c r="V46" s="251"/>
      <c r="Z46" s="562"/>
      <c r="AA46" s="249"/>
      <c r="AB46" s="36"/>
      <c r="AC46" s="36"/>
      <c r="AD46" s="88"/>
      <c r="AE46" s="88"/>
      <c r="AF46" s="88"/>
      <c r="AG46" s="88"/>
      <c r="AH46" s="88"/>
      <c r="AI46" s="88"/>
      <c r="AJ46" s="539" t="s">
        <v>120</v>
      </c>
      <c r="AK46" s="539"/>
      <c r="AL46" s="539"/>
      <c r="AM46" s="539"/>
      <c r="AN46" s="539"/>
      <c r="AO46" s="88"/>
      <c r="AP46" s="88"/>
      <c r="AQ46" s="88"/>
      <c r="AR46" s="88"/>
      <c r="AU46" s="539" t="s">
        <v>184</v>
      </c>
      <c r="AV46" s="539"/>
      <c r="AW46" s="539"/>
      <c r="AX46" s="539"/>
      <c r="BB46" s="539" t="s">
        <v>198</v>
      </c>
      <c r="BC46" s="539"/>
      <c r="BD46" s="539"/>
      <c r="BE46" s="539" t="s">
        <v>201</v>
      </c>
      <c r="BF46" s="719"/>
      <c r="BG46" s="539"/>
      <c r="BH46" s="36"/>
      <c r="BL46" s="541"/>
      <c r="BM46" s="719"/>
      <c r="BN46" s="539"/>
      <c r="BO46" s="646" t="s">
        <v>185</v>
      </c>
      <c r="BP46" s="646"/>
      <c r="BQ46" s="646"/>
      <c r="BR46" s="539"/>
      <c r="BS46" s="539"/>
      <c r="BT46" s="539"/>
      <c r="BU46" s="539"/>
      <c r="BV46" s="539"/>
      <c r="BW46" s="541"/>
      <c r="BX46" s="539"/>
    </row>
    <row r="47" spans="1:76" ht="12">
      <c r="A47" s="539" t="s">
        <v>169</v>
      </c>
      <c r="B47" s="539"/>
      <c r="C47" s="542"/>
      <c r="D47" s="341"/>
      <c r="E47" s="341"/>
      <c r="F47" s="341"/>
      <c r="G47" s="341"/>
      <c r="H47" s="36" t="s">
        <v>160</v>
      </c>
      <c r="I47" s="36"/>
      <c r="J47" s="36"/>
      <c r="K47" s="36"/>
      <c r="L47" s="36"/>
      <c r="Q47" s="80"/>
      <c r="AF47" s="36"/>
      <c r="AO47" s="36"/>
      <c r="AP47" s="36"/>
      <c r="AQ47" s="36"/>
      <c r="AR47" s="36"/>
      <c r="AU47" s="539" t="s">
        <v>195</v>
      </c>
      <c r="AV47" s="539"/>
      <c r="AW47" s="539"/>
      <c r="AX47" s="539"/>
      <c r="BA47" s="80"/>
      <c r="BB47" s="539" t="s">
        <v>199</v>
      </c>
      <c r="BC47" s="539"/>
      <c r="BD47" s="539"/>
      <c r="BE47" s="539" t="s">
        <v>202</v>
      </c>
      <c r="BF47" s="720"/>
      <c r="BG47" s="513"/>
      <c r="BL47" s="541"/>
      <c r="BM47" s="720"/>
      <c r="BN47" s="513"/>
      <c r="BO47" s="646" t="s">
        <v>211</v>
      </c>
      <c r="BP47" s="646"/>
      <c r="BQ47" s="646"/>
      <c r="BR47" s="539"/>
      <c r="BS47" s="539"/>
      <c r="BT47" s="539"/>
      <c r="BU47" s="539"/>
      <c r="BV47" s="539"/>
      <c r="BW47" s="541"/>
      <c r="BX47" s="539"/>
    </row>
    <row r="48" spans="1:76" ht="12">
      <c r="A48" s="539" t="s">
        <v>182</v>
      </c>
      <c r="B48" s="513"/>
      <c r="C48" s="513"/>
      <c r="D48" s="341"/>
      <c r="E48" s="341"/>
      <c r="F48" s="341"/>
      <c r="G48" s="341"/>
      <c r="H48" s="36"/>
      <c r="I48" s="36"/>
      <c r="J48" s="36"/>
      <c r="K48" s="36"/>
      <c r="L48" s="36"/>
      <c r="Q48" s="80"/>
      <c r="AF48" s="36"/>
      <c r="AO48" s="36"/>
      <c r="AP48" s="36"/>
      <c r="AQ48" s="36"/>
      <c r="AR48" s="36"/>
      <c r="AU48" s="539" t="s">
        <v>197</v>
      </c>
      <c r="AV48" s="539"/>
      <c r="AW48" s="539"/>
      <c r="AX48" s="539"/>
      <c r="BA48" s="80"/>
      <c r="BB48" s="539" t="s">
        <v>197</v>
      </c>
      <c r="BC48" s="539"/>
      <c r="BD48" s="539"/>
      <c r="BE48" s="539" t="s">
        <v>203</v>
      </c>
      <c r="BO48" s="646" t="s">
        <v>212</v>
      </c>
      <c r="BP48" s="646"/>
      <c r="BQ48" s="646"/>
      <c r="BR48" s="539"/>
      <c r="BS48" s="539"/>
      <c r="BT48" s="539"/>
      <c r="BU48" s="539"/>
      <c r="BV48" s="539"/>
      <c r="BW48" s="541"/>
      <c r="BX48" s="539"/>
    </row>
    <row r="49" spans="1:76" ht="12">
      <c r="A49" s="539" t="s">
        <v>183</v>
      </c>
      <c r="B49" s="539"/>
      <c r="C49" s="542"/>
      <c r="Q49" s="80"/>
      <c r="AU49" s="539" t="s">
        <v>196</v>
      </c>
      <c r="AV49" s="539"/>
      <c r="AW49" s="539"/>
      <c r="AX49" s="539"/>
      <c r="BA49" s="80"/>
      <c r="BB49" s="539" t="s">
        <v>196</v>
      </c>
      <c r="BC49" s="539"/>
      <c r="BD49" s="539"/>
      <c r="BE49" s="539" t="s">
        <v>204</v>
      </c>
      <c r="BO49" s="646" t="s">
        <v>205</v>
      </c>
      <c r="BP49" s="646"/>
      <c r="BQ49" s="646"/>
      <c r="BR49" s="539"/>
      <c r="BS49" s="539"/>
      <c r="BT49" s="539"/>
      <c r="BU49" s="539"/>
      <c r="BV49" s="539"/>
      <c r="BW49" s="541"/>
      <c r="BX49" s="539"/>
    </row>
    <row r="50" spans="17:76" ht="12">
      <c r="Q50" s="80"/>
      <c r="R50" s="79" t="s">
        <v>134</v>
      </c>
      <c r="BA50" s="80"/>
      <c r="BB50" s="80"/>
      <c r="BD50" s="80"/>
      <c r="BR50" s="539"/>
      <c r="BS50" s="539"/>
      <c r="BT50" s="539"/>
      <c r="BU50" s="539"/>
      <c r="BV50" s="539"/>
      <c r="BW50" s="541"/>
      <c r="BX50" s="539"/>
    </row>
    <row r="51" spans="1:75" ht="12">
      <c r="A51" s="539"/>
      <c r="B51" s="539"/>
      <c r="Q51" s="80"/>
      <c r="BA51" s="80"/>
      <c r="BB51" s="80"/>
      <c r="BD51" s="80"/>
      <c r="BU51" s="80"/>
      <c r="BV51" s="80"/>
      <c r="BW51" s="80"/>
    </row>
    <row r="52" spans="1:56" ht="12">
      <c r="A52" s="539"/>
      <c r="B52" s="539"/>
      <c r="P52" s="80"/>
      <c r="Q52" s="80"/>
      <c r="R52" s="80"/>
      <c r="BA52" s="80"/>
      <c r="BB52" s="80"/>
      <c r="BD52" s="80"/>
    </row>
    <row r="53" spans="1:56" ht="12">
      <c r="A53" s="539"/>
      <c r="P53" s="80"/>
      <c r="Q53" s="80"/>
      <c r="R53" s="80"/>
      <c r="BA53" s="80"/>
      <c r="BB53" s="80"/>
      <c r="BD53" s="80"/>
    </row>
    <row r="54" spans="1:56" ht="12">
      <c r="A54" s="563"/>
      <c r="B54" s="564"/>
      <c r="C54" s="80"/>
      <c r="D54" s="80"/>
      <c r="E54" s="80"/>
      <c r="P54" s="80"/>
      <c r="Q54" s="80"/>
      <c r="BA54" s="80"/>
      <c r="BB54" s="80"/>
      <c r="BD54" s="80"/>
    </row>
    <row r="55" spans="1:56" ht="12">
      <c r="A55" s="563"/>
      <c r="B55" s="564"/>
      <c r="C55" s="80"/>
      <c r="D55" s="80"/>
      <c r="E55" s="80"/>
      <c r="Q55" s="80"/>
      <c r="BA55" s="80"/>
      <c r="BB55" s="80"/>
      <c r="BD55" s="80"/>
    </row>
    <row r="56" spans="1:56" ht="12">
      <c r="A56" s="563"/>
      <c r="B56" s="564"/>
      <c r="C56" s="80"/>
      <c r="D56" s="80"/>
      <c r="E56" s="80"/>
      <c r="Q56" s="80"/>
      <c r="BA56" s="80"/>
      <c r="BB56" s="80"/>
      <c r="BD56" s="80"/>
    </row>
    <row r="57" spans="1:56" ht="12">
      <c r="A57" s="563"/>
      <c r="B57" s="563"/>
      <c r="Q57" s="80"/>
      <c r="BA57" s="80"/>
      <c r="BB57" s="80"/>
      <c r="BD57" s="80"/>
    </row>
    <row r="58" spans="1:56" ht="12">
      <c r="A58" s="563"/>
      <c r="B58" s="563"/>
      <c r="Q58" s="80"/>
      <c r="BA58" s="80"/>
      <c r="BB58" s="80"/>
      <c r="BD58" s="80"/>
    </row>
    <row r="59" spans="17:56" ht="12">
      <c r="Q59" s="80"/>
      <c r="BA59" s="80"/>
      <c r="BB59" s="80"/>
      <c r="BD59" s="80"/>
    </row>
    <row r="60" spans="17:56" ht="12">
      <c r="Q60" s="80"/>
      <c r="BA60" s="80"/>
      <c r="BB60" s="80"/>
      <c r="BD60" s="80"/>
    </row>
    <row r="61" spans="17:56" ht="12">
      <c r="Q61" s="80"/>
      <c r="BA61" s="80"/>
      <c r="BB61" s="80"/>
      <c r="BD61" s="80"/>
    </row>
    <row r="62" spans="17:56" ht="12">
      <c r="Q62" s="80"/>
      <c r="BA62" s="80"/>
      <c r="BB62" s="80"/>
      <c r="BD62" s="80"/>
    </row>
    <row r="63" spans="17:56" ht="12">
      <c r="Q63" s="80"/>
      <c r="BA63" s="80"/>
      <c r="BB63" s="80"/>
      <c r="BD63" s="80"/>
    </row>
    <row r="64" spans="17:56" ht="12">
      <c r="Q64" s="80"/>
      <c r="BA64" s="80"/>
      <c r="BB64" s="80"/>
      <c r="BD64" s="80"/>
    </row>
    <row r="65" spans="17:56" ht="12">
      <c r="Q65" s="80"/>
      <c r="BA65" s="80"/>
      <c r="BB65" s="80"/>
      <c r="BD65" s="80"/>
    </row>
    <row r="66" spans="17:56" ht="12">
      <c r="Q66" s="80"/>
      <c r="BA66" s="80"/>
      <c r="BB66" s="80"/>
      <c r="BD66" s="80"/>
    </row>
    <row r="67" spans="17:56" ht="12">
      <c r="Q67" s="80"/>
      <c r="BA67" s="80"/>
      <c r="BB67" s="80"/>
      <c r="BD67" s="80"/>
    </row>
    <row r="68" spans="17:56" ht="12">
      <c r="Q68" s="80"/>
      <c r="BA68" s="80"/>
      <c r="BB68" s="80"/>
      <c r="BD68" s="80"/>
    </row>
    <row r="69" spans="17:56" ht="12">
      <c r="Q69" s="80"/>
      <c r="BA69" s="80"/>
      <c r="BB69" s="80"/>
      <c r="BD69" s="80"/>
    </row>
    <row r="70" spans="17:56" ht="12">
      <c r="Q70" s="80"/>
      <c r="BA70" s="80"/>
      <c r="BB70" s="80"/>
      <c r="BD70" s="80"/>
    </row>
    <row r="71" spans="17:56" ht="12">
      <c r="Q71" s="80"/>
      <c r="BA71" s="80"/>
      <c r="BB71" s="80"/>
      <c r="BD71" s="80"/>
    </row>
    <row r="72" spans="17:56" ht="12">
      <c r="Q72" s="80"/>
      <c r="BA72" s="80"/>
      <c r="BB72" s="80"/>
      <c r="BD72" s="80"/>
    </row>
    <row r="73" spans="17:56" ht="12">
      <c r="Q73" s="80"/>
      <c r="BA73" s="80"/>
      <c r="BB73" s="80"/>
      <c r="BD73" s="80"/>
    </row>
    <row r="74" spans="17:56" ht="12">
      <c r="Q74" s="80"/>
      <c r="BA74" s="80"/>
      <c r="BB74" s="80"/>
      <c r="BD74" s="80"/>
    </row>
    <row r="75" spans="17:56" ht="12">
      <c r="Q75" s="80"/>
      <c r="BA75" s="80"/>
      <c r="BB75" s="80"/>
      <c r="BD75" s="80"/>
    </row>
    <row r="76" spans="17:56" ht="12">
      <c r="Q76" s="80"/>
      <c r="BA76" s="80"/>
      <c r="BB76" s="80"/>
      <c r="BD76" s="80"/>
    </row>
    <row r="77" spans="17:56" ht="12">
      <c r="Q77" s="80"/>
      <c r="BA77" s="80"/>
      <c r="BB77" s="80"/>
      <c r="BD77" s="80"/>
    </row>
    <row r="78" spans="17:56" ht="12">
      <c r="Q78" s="80"/>
      <c r="BA78" s="80"/>
      <c r="BB78" s="80"/>
      <c r="BD78" s="80"/>
    </row>
    <row r="79" spans="17:56" ht="12">
      <c r="Q79" s="80"/>
      <c r="BA79" s="80"/>
      <c r="BB79" s="80"/>
      <c r="BD79" s="80"/>
    </row>
    <row r="80" spans="17:56" ht="12">
      <c r="Q80" s="80"/>
      <c r="BA80" s="80"/>
      <c r="BB80" s="80"/>
      <c r="BD80" s="80"/>
    </row>
    <row r="81" spans="17:56" ht="12">
      <c r="Q81" s="80"/>
      <c r="BA81" s="80"/>
      <c r="BB81" s="80"/>
      <c r="BD81" s="80"/>
    </row>
    <row r="82" spans="53:56" ht="12">
      <c r="BA82" s="80"/>
      <c r="BB82" s="80"/>
      <c r="BD82" s="80"/>
    </row>
    <row r="83" spans="53:56" ht="12">
      <c r="BA83" s="80"/>
      <c r="BB83" s="80"/>
      <c r="BD83" s="80"/>
    </row>
    <row r="84" spans="53:56" ht="12">
      <c r="BA84" s="80"/>
      <c r="BB84" s="80"/>
      <c r="BD84" s="80"/>
    </row>
    <row r="85" spans="53:56" ht="12">
      <c r="BA85" s="80"/>
      <c r="BB85" s="80"/>
      <c r="BD85" s="80"/>
    </row>
    <row r="86" spans="53:56" ht="12">
      <c r="BA86" s="80"/>
      <c r="BB86" s="80"/>
      <c r="BD86" s="80"/>
    </row>
    <row r="87" spans="53:56" ht="12">
      <c r="BA87" s="80"/>
      <c r="BB87" s="80"/>
      <c r="BD87" s="80"/>
    </row>
    <row r="88" spans="53:56" ht="12">
      <c r="BA88" s="80"/>
      <c r="BB88" s="80"/>
      <c r="BD88" s="80"/>
    </row>
    <row r="89" spans="53:56" ht="12">
      <c r="BA89" s="80"/>
      <c r="BB89" s="80"/>
      <c r="BD89" s="80"/>
    </row>
    <row r="90" spans="53:56" ht="12">
      <c r="BA90" s="80"/>
      <c r="BB90" s="80"/>
      <c r="BD90" s="80"/>
    </row>
    <row r="91" spans="53:56" ht="12">
      <c r="BA91" s="80"/>
      <c r="BB91" s="80"/>
      <c r="BD91" s="80"/>
    </row>
    <row r="92" spans="53:56" ht="12">
      <c r="BA92" s="80"/>
      <c r="BB92" s="80"/>
      <c r="BD92" s="80"/>
    </row>
    <row r="93" spans="53:56" ht="12">
      <c r="BA93" s="80"/>
      <c r="BB93" s="80"/>
      <c r="BD93" s="80"/>
    </row>
    <row r="94" spans="53:56" ht="12">
      <c r="BA94" s="80"/>
      <c r="BB94" s="80"/>
      <c r="BD94" s="80"/>
    </row>
    <row r="95" spans="53:56" ht="12">
      <c r="BA95" s="80"/>
      <c r="BB95" s="80"/>
      <c r="BD95" s="80"/>
    </row>
    <row r="96" ht="12">
      <c r="BD96" s="80"/>
    </row>
    <row r="97" ht="12">
      <c r="BD97" s="80"/>
    </row>
    <row r="98" ht="12">
      <c r="BD98" s="80"/>
    </row>
    <row r="99" ht="12">
      <c r="BD99" s="80"/>
    </row>
    <row r="100" ht="12">
      <c r="BD100" s="80"/>
    </row>
    <row r="101" ht="12">
      <c r="BD101" s="80"/>
    </row>
    <row r="102" ht="12">
      <c r="BD102" s="80"/>
    </row>
    <row r="103" ht="12">
      <c r="BD103" s="80"/>
    </row>
    <row r="104" ht="12">
      <c r="BD104" s="80"/>
    </row>
    <row r="105" ht="12">
      <c r="BD105" s="80"/>
    </row>
    <row r="106" ht="12">
      <c r="BD106" s="80"/>
    </row>
    <row r="107" ht="12">
      <c r="BD107" s="80"/>
    </row>
    <row r="108" ht="12">
      <c r="BD108" s="80"/>
    </row>
    <row r="109" ht="12">
      <c r="BD109" s="80"/>
    </row>
    <row r="110" ht="12">
      <c r="BD110" s="80"/>
    </row>
    <row r="111" ht="12">
      <c r="BD111" s="80"/>
    </row>
    <row r="112" ht="12">
      <c r="BD112" s="80"/>
    </row>
    <row r="113" ht="12">
      <c r="BD113" s="80"/>
    </row>
    <row r="114" ht="12">
      <c r="BD114" s="80"/>
    </row>
  </sheetData>
  <sheetProtection/>
  <mergeCells count="7">
    <mergeCell ref="BU31:BW31"/>
    <mergeCell ref="AY31:BA31"/>
    <mergeCell ref="AT31:AX31"/>
    <mergeCell ref="S18:T18"/>
    <mergeCell ref="Z31:AD31"/>
    <mergeCell ref="AE31:AI31"/>
    <mergeCell ref="BO31:BQ31"/>
  </mergeCells>
  <printOptions horizontalCentered="1"/>
  <pageMargins left="0.25" right="0.25" top="1.51" bottom="0.86" header="0.25" footer="0.5511811023622047"/>
  <pageSetup horizontalDpi="300" verticalDpi="300" orientation="landscape" paperSize="9" scale="79" r:id="rId1"/>
  <headerFooter alignWithMargins="0">
    <oddHeader>&amp;C&amp;"Arial CE,Tučné"&amp;14Vybrané ukazatele hospodaření zdravotních pojišťoven v letech 2010 a 2011
&amp;R&amp;"Arial CE,Tučné"&amp;10Příloha
Tabulka č. 1
</oddHeader>
    <oddFooter>&amp;L&amp;"@Arial Unicode MS,Tučné"&amp;10
Ministerstvo financí&amp;C&amp;"Arial CE,Obyčejné"Stránka &amp;P z &amp;N</oddFooter>
  </headerFooter>
  <colBreaks count="8" manualBreakCount="8">
    <brk id="12" max="65535" man="1"/>
    <brk id="25" max="65535" man="1"/>
    <brk id="30" max="65535" man="1"/>
    <brk id="40" max="55" man="1"/>
    <brk id="56" max="65535" man="1"/>
    <brk id="63" max="65535" man="1"/>
    <brk id="69" max="65535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Martina</cp:lastModifiedBy>
  <cp:lastPrinted>2012-06-26T07:59:04Z</cp:lastPrinted>
  <dcterms:created xsi:type="dcterms:W3CDTF">2000-03-14T13:47:43Z</dcterms:created>
  <dcterms:modified xsi:type="dcterms:W3CDTF">2012-07-30T09:35:19Z</dcterms:modified>
  <cp:category/>
  <cp:version/>
  <cp:contentType/>
  <cp:contentStatus/>
</cp:coreProperties>
</file>